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1355" windowHeight="8700" firstSheet="4" activeTab="11"/>
  </bookViews>
  <sheets>
    <sheet name="Kangatang" sheetId="48" state="veryHidden" r:id="rId1"/>
    <sheet name="PHU LUC 01" sheetId="36" r:id="rId2"/>
    <sheet name="PHU LUC 02" sheetId="98" r:id="rId3"/>
    <sheet name="PHU LUC 03" sheetId="79" r:id="rId4"/>
    <sheet name="PHU LUC 04" sheetId="101" r:id="rId5"/>
    <sheet name="PHU LUC 05" sheetId="99" r:id="rId6"/>
    <sheet name="PHU LUC 06" sheetId="100" r:id="rId7"/>
    <sheet name="PHU LUC 07" sheetId="102" r:id="rId8"/>
    <sheet name="PHU LUC 08" sheetId="86" r:id="rId9"/>
    <sheet name="PHU LUC 09" sheetId="103" r:id="rId10"/>
    <sheet name="PHU LUC 10" sheetId="90" r:id="rId11"/>
    <sheet name="PHU LUC 10a" sheetId="95" r:id="rId12"/>
    <sheet name="PHU LUC 11" sheetId="104" r:id="rId13"/>
    <sheet name="PHU LUC 12" sheetId="91" r:id="rId14"/>
    <sheet name="PHU LUC 13" sheetId="93" r:id="rId15"/>
    <sheet name="PHU LUC 14" sheetId="97" r:id="rId16"/>
  </sheets>
  <definedNames>
    <definedName name="_xlnm.Print_Titles" localSheetId="1">'PHU LUC 01'!$5:$7</definedName>
    <definedName name="_xlnm.Print_Titles" localSheetId="2">'PHU LUC 02'!$6:$10</definedName>
    <definedName name="_xlnm.Print_Titles" localSheetId="4">'PHU LUC 04'!$5:$7</definedName>
    <definedName name="_xlnm.Print_Titles" localSheetId="5">'PHU LUC 05'!$6:$8</definedName>
    <definedName name="_xlnm.Print_Titles" localSheetId="7">'PHU LUC 07'!$6:$7</definedName>
    <definedName name="_xlnm.Print_Titles" localSheetId="8">'PHU LUC 08'!$6:$7</definedName>
    <definedName name="_xlnm.Print_Titles" localSheetId="10">'PHU LUC 10'!$6:$8</definedName>
    <definedName name="_xlnm.Print_Titles" localSheetId="11">'PHU LUC 10a'!$5:$7</definedName>
    <definedName name="_xlnm.Print_Titles" localSheetId="14">'PHU LUC 13'!$6:$7</definedName>
  </definedNames>
  <calcPr calcId="144525"/>
</workbook>
</file>

<file path=xl/calcChain.xml><?xml version="1.0" encoding="utf-8"?>
<calcChain xmlns="http://schemas.openxmlformats.org/spreadsheetml/2006/main">
  <c r="D24" i="104" l="1"/>
  <c r="C24" i="104"/>
  <c r="E23" i="104"/>
  <c r="F23" i="104" s="1"/>
  <c r="E22" i="104"/>
  <c r="F22" i="104" s="1"/>
  <c r="E21" i="104"/>
  <c r="F21" i="104" s="1"/>
  <c r="E20" i="104"/>
  <c r="F20" i="104" s="1"/>
  <c r="E19" i="104"/>
  <c r="F19" i="104" s="1"/>
  <c r="E18" i="104"/>
  <c r="F18" i="104" s="1"/>
  <c r="E17" i="104"/>
  <c r="F17" i="104" s="1"/>
  <c r="E16" i="104"/>
  <c r="F16" i="104" s="1"/>
  <c r="E15" i="104"/>
  <c r="F15" i="104" s="1"/>
  <c r="E14" i="104"/>
  <c r="F14" i="104" s="1"/>
  <c r="E13" i="104"/>
  <c r="F13" i="104" s="1"/>
  <c r="E12" i="104"/>
  <c r="F12" i="104" s="1"/>
  <c r="E11" i="104"/>
  <c r="F11" i="104" s="1"/>
  <c r="E10" i="104"/>
  <c r="F10" i="104" s="1"/>
  <c r="E9" i="104"/>
  <c r="F9" i="104" s="1"/>
  <c r="F24" i="104" s="1"/>
  <c r="A4" i="104"/>
  <c r="A8" i="103"/>
  <c r="A9" i="103" s="1"/>
  <c r="A10" i="103" s="1"/>
  <c r="A11" i="103" s="1"/>
  <c r="A12" i="103" s="1"/>
  <c r="A13" i="103" s="1"/>
  <c r="A14" i="103" s="1"/>
  <c r="A15" i="103" s="1"/>
  <c r="A16" i="103" s="1"/>
  <c r="A17" i="103" s="1"/>
  <c r="A3" i="103"/>
  <c r="A9" i="102"/>
  <c r="A10" i="102" s="1"/>
  <c r="A11" i="102" s="1"/>
  <c r="A14" i="102" s="1"/>
  <c r="A16" i="102" s="1"/>
  <c r="A17" i="102" s="1"/>
  <c r="A18" i="102" s="1"/>
  <c r="A19" i="102" s="1"/>
  <c r="A20" i="102" s="1"/>
  <c r="A22" i="102" s="1"/>
  <c r="A4" i="102"/>
  <c r="C80" i="101"/>
  <c r="C76" i="101" s="1"/>
  <c r="C79" i="101"/>
  <c r="C78" i="101"/>
  <c r="C77" i="101"/>
  <c r="E76" i="101"/>
  <c r="E81" i="101" s="1"/>
  <c r="D76" i="101"/>
  <c r="D81" i="101" s="1"/>
  <c r="C75" i="101"/>
  <c r="C74" i="101"/>
  <c r="C73" i="101"/>
  <c r="C72" i="101"/>
  <c r="C71" i="101" s="1"/>
  <c r="E71" i="101"/>
  <c r="D71" i="101"/>
  <c r="E68" i="101"/>
  <c r="D68" i="101"/>
  <c r="C68" i="101"/>
  <c r="C67" i="101"/>
  <c r="C66" i="101"/>
  <c r="D65" i="101"/>
  <c r="C65" i="101"/>
  <c r="C61" i="101" s="1"/>
  <c r="C64" i="101"/>
  <c r="C63" i="101"/>
  <c r="C62" i="101"/>
  <c r="E61" i="101"/>
  <c r="D61" i="101"/>
  <c r="C60" i="101"/>
  <c r="C59" i="101"/>
  <c r="C55" i="101" s="1"/>
  <c r="C58" i="101"/>
  <c r="C57" i="101"/>
  <c r="C56" i="101"/>
  <c r="E55" i="101"/>
  <c r="D55" i="101"/>
  <c r="C54" i="101"/>
  <c r="C53" i="101"/>
  <c r="C52" i="101"/>
  <c r="E51" i="101"/>
  <c r="D51" i="101"/>
  <c r="C51" i="101"/>
  <c r="C50" i="101"/>
  <c r="C49" i="101"/>
  <c r="C48" i="101"/>
  <c r="C47" i="101"/>
  <c r="C46" i="101" s="1"/>
  <c r="E46" i="101"/>
  <c r="D46" i="101"/>
  <c r="C45" i="101"/>
  <c r="C44" i="101"/>
  <c r="C43" i="101"/>
  <c r="C42" i="101"/>
  <c r="C41" i="101"/>
  <c r="C40" i="101"/>
  <c r="E39" i="101"/>
  <c r="D39" i="101"/>
  <c r="C39" i="101"/>
  <c r="E36" i="101"/>
  <c r="D36" i="101"/>
  <c r="C36" i="101"/>
  <c r="E32" i="101"/>
  <c r="D32" i="101"/>
  <c r="C32" i="101"/>
  <c r="C31" i="101"/>
  <c r="C30" i="101"/>
  <c r="C29" i="101"/>
  <c r="C28" i="101"/>
  <c r="C27" i="101" s="1"/>
  <c r="E27" i="101"/>
  <c r="D27" i="101"/>
  <c r="C26" i="101"/>
  <c r="C25" i="101"/>
  <c r="C24" i="101"/>
  <c r="C23" i="101"/>
  <c r="E22" i="101"/>
  <c r="D22" i="101"/>
  <c r="C22" i="101"/>
  <c r="E19" i="101"/>
  <c r="D19" i="101"/>
  <c r="C19" i="101"/>
  <c r="C18" i="101"/>
  <c r="C14" i="101" s="1"/>
  <c r="C17" i="101"/>
  <c r="C16" i="101"/>
  <c r="C15" i="101"/>
  <c r="E14" i="101"/>
  <c r="D14" i="101"/>
  <c r="C13" i="101"/>
  <c r="C12" i="101"/>
  <c r="C8" i="101" s="1"/>
  <c r="C11" i="101"/>
  <c r="C10" i="101"/>
  <c r="C9" i="101"/>
  <c r="E8" i="101"/>
  <c r="D8" i="101"/>
  <c r="A3" i="101"/>
  <c r="F11" i="100"/>
  <c r="F27" i="100" s="1"/>
  <c r="E11" i="100"/>
  <c r="E27" i="100" s="1"/>
  <c r="D11" i="100"/>
  <c r="D27" i="100" s="1"/>
  <c r="C11" i="100"/>
  <c r="C27" i="100" s="1"/>
  <c r="A4" i="100"/>
  <c r="F70" i="99"/>
  <c r="E70" i="99"/>
  <c r="K70" i="99" s="1"/>
  <c r="I70" i="99" s="1"/>
  <c r="F69" i="99"/>
  <c r="E69" i="99"/>
  <c r="K69" i="99" s="1"/>
  <c r="I69" i="99" s="1"/>
  <c r="F68" i="99"/>
  <c r="E68" i="99"/>
  <c r="K68" i="99" s="1"/>
  <c r="I68" i="99" s="1"/>
  <c r="F67" i="99"/>
  <c r="E67" i="99"/>
  <c r="K67" i="99" s="1"/>
  <c r="D67" i="99"/>
  <c r="J66" i="99"/>
  <c r="H66" i="99"/>
  <c r="G66" i="99"/>
  <c r="G71" i="99" s="1"/>
  <c r="F66" i="99"/>
  <c r="E66" i="99"/>
  <c r="D66" i="99"/>
  <c r="C66" i="99"/>
  <c r="F65" i="99"/>
  <c r="E65" i="99"/>
  <c r="K65" i="99" s="1"/>
  <c r="I65" i="99" s="1"/>
  <c r="F64" i="99"/>
  <c r="E64" i="99"/>
  <c r="K64" i="99" s="1"/>
  <c r="I64" i="99" s="1"/>
  <c r="F63" i="99"/>
  <c r="E63" i="99"/>
  <c r="K63" i="99" s="1"/>
  <c r="D63" i="99"/>
  <c r="J62" i="99"/>
  <c r="H62" i="99"/>
  <c r="G62" i="99"/>
  <c r="F62" i="99"/>
  <c r="E62" i="99"/>
  <c r="D62" i="99"/>
  <c r="C62" i="99"/>
  <c r="I61" i="99"/>
  <c r="F61" i="99"/>
  <c r="H60" i="99"/>
  <c r="F60" i="99"/>
  <c r="E60" i="99"/>
  <c r="K60" i="99" s="1"/>
  <c r="I60" i="99" s="1"/>
  <c r="E59" i="99"/>
  <c r="D59" i="99"/>
  <c r="J58" i="99"/>
  <c r="G58" i="99"/>
  <c r="E58" i="99"/>
  <c r="D58" i="99"/>
  <c r="C58" i="99"/>
  <c r="I57" i="99"/>
  <c r="F57" i="99"/>
  <c r="E57" i="99"/>
  <c r="K56" i="99"/>
  <c r="I56" i="99" s="1"/>
  <c r="F56" i="99"/>
  <c r="E56" i="99"/>
  <c r="F55" i="99"/>
  <c r="D55" i="99"/>
  <c r="E55" i="99" s="1"/>
  <c r="J54" i="99"/>
  <c r="H54" i="99"/>
  <c r="G54" i="99"/>
  <c r="F54" i="99"/>
  <c r="D54" i="99"/>
  <c r="C54" i="99"/>
  <c r="I53" i="99"/>
  <c r="H53" i="99"/>
  <c r="F53" i="99"/>
  <c r="E53" i="99"/>
  <c r="H52" i="99"/>
  <c r="H50" i="99" s="1"/>
  <c r="E52" i="99"/>
  <c r="K52" i="99" s="1"/>
  <c r="I52" i="99" s="1"/>
  <c r="F51" i="99"/>
  <c r="E51" i="99"/>
  <c r="K51" i="99" s="1"/>
  <c r="D51" i="99"/>
  <c r="J50" i="99"/>
  <c r="G50" i="99"/>
  <c r="E50" i="99"/>
  <c r="D50" i="99"/>
  <c r="C50" i="99"/>
  <c r="K47" i="99"/>
  <c r="J47" i="99"/>
  <c r="I47" i="99"/>
  <c r="H47" i="99"/>
  <c r="G47" i="99"/>
  <c r="F47" i="99"/>
  <c r="E47" i="99"/>
  <c r="D47" i="99"/>
  <c r="C47" i="99"/>
  <c r="I46" i="99"/>
  <c r="F46" i="99"/>
  <c r="E46" i="99"/>
  <c r="F45" i="99"/>
  <c r="E45" i="99"/>
  <c r="K45" i="99" s="1"/>
  <c r="I45" i="99" s="1"/>
  <c r="F44" i="99"/>
  <c r="E44" i="99"/>
  <c r="K44" i="99" s="1"/>
  <c r="D44" i="99"/>
  <c r="J43" i="99"/>
  <c r="H43" i="99"/>
  <c r="G43" i="99"/>
  <c r="F43" i="99"/>
  <c r="E43" i="99"/>
  <c r="D43" i="99"/>
  <c r="C43" i="99"/>
  <c r="H42" i="99"/>
  <c r="F42" i="99"/>
  <c r="E42" i="99"/>
  <c r="K42" i="99" s="1"/>
  <c r="I42" i="99" s="1"/>
  <c r="H41" i="99"/>
  <c r="F41" i="99" s="1"/>
  <c r="F39" i="99" s="1"/>
  <c r="E41" i="99"/>
  <c r="K41" i="99" s="1"/>
  <c r="I41" i="99" s="1"/>
  <c r="F40" i="99"/>
  <c r="E40" i="99"/>
  <c r="K40" i="99" s="1"/>
  <c r="D40" i="99"/>
  <c r="J39" i="99"/>
  <c r="G39" i="99"/>
  <c r="E39" i="99"/>
  <c r="D39" i="99"/>
  <c r="C39" i="99"/>
  <c r="I38" i="99"/>
  <c r="E38" i="99"/>
  <c r="I37" i="99"/>
  <c r="F37" i="99"/>
  <c r="E37" i="99"/>
  <c r="K36" i="99"/>
  <c r="I36" i="99" s="1"/>
  <c r="F36" i="99"/>
  <c r="E36" i="99"/>
  <c r="H35" i="99"/>
  <c r="F35" i="99" s="1"/>
  <c r="F34" i="99" s="1"/>
  <c r="E35" i="99"/>
  <c r="K35" i="99" s="1"/>
  <c r="D35" i="99"/>
  <c r="J34" i="99"/>
  <c r="G34" i="99"/>
  <c r="E34" i="99"/>
  <c r="D34" i="99"/>
  <c r="C34" i="99"/>
  <c r="J33" i="99"/>
  <c r="I33" i="99" s="1"/>
  <c r="F33" i="99"/>
  <c r="E33" i="99"/>
  <c r="K33" i="99" s="1"/>
  <c r="K32" i="99"/>
  <c r="I32" i="99" s="1"/>
  <c r="F32" i="99"/>
  <c r="E32" i="99"/>
  <c r="K31" i="99"/>
  <c r="I31" i="99" s="1"/>
  <c r="F31" i="99"/>
  <c r="E31" i="99"/>
  <c r="F30" i="99"/>
  <c r="D30" i="99"/>
  <c r="E30" i="99" s="1"/>
  <c r="J29" i="99"/>
  <c r="H29" i="99"/>
  <c r="G29" i="99"/>
  <c r="F29" i="99"/>
  <c r="D29" i="99"/>
  <c r="C29" i="99"/>
  <c r="K28" i="99"/>
  <c r="I28" i="99" s="1"/>
  <c r="F28" i="99"/>
  <c r="E28" i="99"/>
  <c r="K27" i="99"/>
  <c r="I27" i="99" s="1"/>
  <c r="F27" i="99"/>
  <c r="E27" i="99"/>
  <c r="K26" i="99"/>
  <c r="I26" i="99" s="1"/>
  <c r="F26" i="99"/>
  <c r="E26" i="99"/>
  <c r="F25" i="99"/>
  <c r="D25" i="99"/>
  <c r="E25" i="99" s="1"/>
  <c r="J24" i="99"/>
  <c r="H24" i="99"/>
  <c r="G24" i="99"/>
  <c r="F24" i="99"/>
  <c r="D24" i="99"/>
  <c r="C24" i="99"/>
  <c r="K23" i="99"/>
  <c r="I23" i="99" s="1"/>
  <c r="F23" i="99"/>
  <c r="E23" i="99"/>
  <c r="K22" i="99"/>
  <c r="I22" i="99" s="1"/>
  <c r="F22" i="99"/>
  <c r="E22" i="99"/>
  <c r="F21" i="99"/>
  <c r="D21" i="99"/>
  <c r="E21" i="99" s="1"/>
  <c r="J20" i="99"/>
  <c r="H20" i="99"/>
  <c r="G20" i="99"/>
  <c r="F20" i="99"/>
  <c r="D20" i="99"/>
  <c r="C20" i="99"/>
  <c r="K19" i="99"/>
  <c r="I19" i="99" s="1"/>
  <c r="F19" i="99"/>
  <c r="E19" i="99"/>
  <c r="F18" i="99"/>
  <c r="C18" i="99"/>
  <c r="E18" i="99" s="1"/>
  <c r="K18" i="99" s="1"/>
  <c r="I18" i="99" s="1"/>
  <c r="F17" i="99"/>
  <c r="C17" i="99"/>
  <c r="D17" i="99" s="1"/>
  <c r="J16" i="99"/>
  <c r="H16" i="99"/>
  <c r="G16" i="99"/>
  <c r="F16" i="99"/>
  <c r="H15" i="99"/>
  <c r="H13" i="99" s="1"/>
  <c r="E15" i="99"/>
  <c r="K15" i="99" s="1"/>
  <c r="I15" i="99" s="1"/>
  <c r="F14" i="99"/>
  <c r="E14" i="99"/>
  <c r="K14" i="99" s="1"/>
  <c r="D14" i="99"/>
  <c r="J13" i="99"/>
  <c r="G13" i="99"/>
  <c r="E13" i="99"/>
  <c r="D13" i="99"/>
  <c r="C13" i="99"/>
  <c r="I12" i="99"/>
  <c r="H12" i="99"/>
  <c r="F12" i="99" s="1"/>
  <c r="E12" i="99"/>
  <c r="J11" i="99"/>
  <c r="I11" i="99" s="1"/>
  <c r="H11" i="99"/>
  <c r="H9" i="99" s="1"/>
  <c r="E11" i="99"/>
  <c r="K11" i="99" s="1"/>
  <c r="F10" i="99"/>
  <c r="E10" i="99"/>
  <c r="K10" i="99" s="1"/>
  <c r="D10" i="99"/>
  <c r="G9" i="99"/>
  <c r="E9" i="99"/>
  <c r="D9" i="99"/>
  <c r="C9" i="99"/>
  <c r="A4" i="99"/>
  <c r="G28" i="98"/>
  <c r="C28" i="98"/>
  <c r="E27" i="98"/>
  <c r="H27" i="98" s="1"/>
  <c r="J27" i="98" s="1"/>
  <c r="L27" i="98" s="1"/>
  <c r="H26" i="98"/>
  <c r="J26" i="98" s="1"/>
  <c r="L26" i="98" s="1"/>
  <c r="E26" i="98"/>
  <c r="E25" i="98"/>
  <c r="H25" i="98" s="1"/>
  <c r="J25" i="98" s="1"/>
  <c r="L25" i="98" s="1"/>
  <c r="E24" i="98"/>
  <c r="H24" i="98" s="1"/>
  <c r="J24" i="98" s="1"/>
  <c r="L24" i="98" s="1"/>
  <c r="E23" i="98"/>
  <c r="H23" i="98" s="1"/>
  <c r="J23" i="98" s="1"/>
  <c r="L23" i="98" s="1"/>
  <c r="H22" i="98"/>
  <c r="J22" i="98" s="1"/>
  <c r="L22" i="98" s="1"/>
  <c r="E22" i="98"/>
  <c r="E21" i="98"/>
  <c r="H21" i="98" s="1"/>
  <c r="J21" i="98" s="1"/>
  <c r="L21" i="98" s="1"/>
  <c r="E20" i="98"/>
  <c r="H20" i="98" s="1"/>
  <c r="J20" i="98" s="1"/>
  <c r="L20" i="98" s="1"/>
  <c r="E19" i="98"/>
  <c r="H19" i="98" s="1"/>
  <c r="J19" i="98" s="1"/>
  <c r="L19" i="98" s="1"/>
  <c r="K18" i="98"/>
  <c r="K16" i="98" s="1"/>
  <c r="K28" i="98" s="1"/>
  <c r="E18" i="98"/>
  <c r="H18" i="98" s="1"/>
  <c r="J18" i="98" s="1"/>
  <c r="L18" i="98" s="1"/>
  <c r="A18" i="98"/>
  <c r="A19" i="98" s="1"/>
  <c r="A20" i="98" s="1"/>
  <c r="A21" i="98" s="1"/>
  <c r="A22" i="98" s="1"/>
  <c r="A23" i="98" s="1"/>
  <c r="A24" i="98" s="1"/>
  <c r="A25" i="98" s="1"/>
  <c r="A26" i="98" s="1"/>
  <c r="A27" i="98" s="1"/>
  <c r="K17" i="98"/>
  <c r="E17" i="98"/>
  <c r="H17" i="98" s="1"/>
  <c r="G16" i="98"/>
  <c r="F16" i="98"/>
  <c r="D16" i="98"/>
  <c r="D28" i="98" s="1"/>
  <c r="C16" i="98"/>
  <c r="L15" i="98"/>
  <c r="H15" i="98"/>
  <c r="I15" i="98" s="1"/>
  <c r="E15" i="98"/>
  <c r="L14" i="98"/>
  <c r="H14" i="98"/>
  <c r="I14" i="98" s="1"/>
  <c r="E14" i="98"/>
  <c r="L13" i="98"/>
  <c r="H13" i="98"/>
  <c r="I13" i="98" s="1"/>
  <c r="E13" i="98"/>
  <c r="L12" i="98"/>
  <c r="H12" i="98"/>
  <c r="H11" i="98" s="1"/>
  <c r="E12" i="98"/>
  <c r="L11" i="98"/>
  <c r="K11" i="98"/>
  <c r="J11" i="98"/>
  <c r="G11" i="98"/>
  <c r="F11" i="98"/>
  <c r="F28" i="98" s="1"/>
  <c r="E11" i="98"/>
  <c r="D11" i="98"/>
  <c r="C11" i="98"/>
  <c r="A4" i="98"/>
  <c r="E24" i="104" l="1"/>
  <c r="C81" i="101"/>
  <c r="K9" i="99"/>
  <c r="I10" i="99"/>
  <c r="I9" i="99" s="1"/>
  <c r="I51" i="99"/>
  <c r="I50" i="99" s="1"/>
  <c r="K50" i="99"/>
  <c r="I67" i="99"/>
  <c r="I66" i="99" s="1"/>
  <c r="K66" i="99"/>
  <c r="E24" i="99"/>
  <c r="K25" i="99"/>
  <c r="D71" i="99"/>
  <c r="E29" i="99"/>
  <c r="K30" i="99"/>
  <c r="E54" i="99"/>
  <c r="K55" i="99"/>
  <c r="I63" i="99"/>
  <c r="I62" i="99" s="1"/>
  <c r="K62" i="99"/>
  <c r="J71" i="99"/>
  <c r="I14" i="99"/>
  <c r="I13" i="99" s="1"/>
  <c r="K13" i="99"/>
  <c r="D16" i="99"/>
  <c r="E17" i="99"/>
  <c r="I44" i="99"/>
  <c r="I43" i="99" s="1"/>
  <c r="K43" i="99"/>
  <c r="E20" i="99"/>
  <c r="K21" i="99"/>
  <c r="K34" i="99"/>
  <c r="I35" i="99"/>
  <c r="I34" i="99" s="1"/>
  <c r="I40" i="99"/>
  <c r="I39" i="99" s="1"/>
  <c r="K39" i="99"/>
  <c r="J9" i="99"/>
  <c r="F11" i="99"/>
  <c r="F9" i="99" s="1"/>
  <c r="F15" i="99"/>
  <c r="F13" i="99" s="1"/>
  <c r="C16" i="99"/>
  <c r="C71" i="99" s="1"/>
  <c r="H34" i="99"/>
  <c r="H39" i="99"/>
  <c r="F52" i="99"/>
  <c r="F50" i="99" s="1"/>
  <c r="H59" i="99"/>
  <c r="J17" i="98"/>
  <c r="H16" i="98"/>
  <c r="H28" i="98"/>
  <c r="I12" i="98"/>
  <c r="I11" i="98" s="1"/>
  <c r="I28" i="98" s="1"/>
  <c r="E16" i="98"/>
  <c r="E28" i="98" s="1"/>
  <c r="F15" i="97"/>
  <c r="G15" i="97"/>
  <c r="H15" i="97"/>
  <c r="I15" i="97"/>
  <c r="E12" i="97"/>
  <c r="E13" i="97"/>
  <c r="E14" i="97"/>
  <c r="E11" i="97"/>
  <c r="D15" i="97"/>
  <c r="C15" i="97"/>
  <c r="A4" i="97"/>
  <c r="I21" i="99" l="1"/>
  <c r="I20" i="99" s="1"/>
  <c r="K20" i="99"/>
  <c r="I55" i="99"/>
  <c r="I54" i="99" s="1"/>
  <c r="K54" i="99"/>
  <c r="K17" i="99"/>
  <c r="E16" i="99"/>
  <c r="E71" i="99" s="1"/>
  <c r="I30" i="99"/>
  <c r="I29" i="99" s="1"/>
  <c r="K29" i="99"/>
  <c r="I25" i="99"/>
  <c r="I24" i="99" s="1"/>
  <c r="K24" i="99"/>
  <c r="H58" i="99"/>
  <c r="H71" i="99" s="1"/>
  <c r="F59" i="99"/>
  <c r="F58" i="99" s="1"/>
  <c r="F71" i="99" s="1"/>
  <c r="K59" i="99"/>
  <c r="J16" i="98"/>
  <c r="J28" i="98" s="1"/>
  <c r="L17" i="98"/>
  <c r="L16" i="98" s="1"/>
  <c r="L28" i="98" s="1"/>
  <c r="E15" i="97"/>
  <c r="I59" i="99" l="1"/>
  <c r="I58" i="99" s="1"/>
  <c r="K58" i="99"/>
  <c r="I17" i="99"/>
  <c r="I16" i="99" s="1"/>
  <c r="K16" i="99"/>
  <c r="E77" i="93"/>
  <c r="E78" i="93"/>
  <c r="E79" i="93"/>
  <c r="E80" i="93"/>
  <c r="E81" i="93"/>
  <c r="E76" i="93"/>
  <c r="D75" i="93"/>
  <c r="C75" i="93"/>
  <c r="K71" i="99" l="1"/>
  <c r="I71" i="99"/>
  <c r="E75" i="93"/>
  <c r="E20" i="93" l="1"/>
  <c r="E21" i="93"/>
  <c r="E22" i="93"/>
  <c r="E23" i="93"/>
  <c r="E24" i="93"/>
  <c r="E25" i="93"/>
  <c r="E26" i="93"/>
  <c r="E19" i="93"/>
  <c r="D18" i="93"/>
  <c r="E18" i="93"/>
  <c r="C18" i="93"/>
  <c r="D14" i="93"/>
  <c r="E16" i="93"/>
  <c r="E17" i="93"/>
  <c r="E15" i="93"/>
  <c r="C14" i="93"/>
  <c r="E33" i="93"/>
  <c r="E34" i="93"/>
  <c r="E35" i="93"/>
  <c r="E36" i="93"/>
  <c r="E37" i="93"/>
  <c r="E32" i="93"/>
  <c r="E31" i="93" s="1"/>
  <c r="D31" i="93"/>
  <c r="C31" i="93"/>
  <c r="E47" i="93"/>
  <c r="E48" i="93"/>
  <c r="E49" i="93"/>
  <c r="E46" i="93"/>
  <c r="E14" i="93" l="1"/>
  <c r="D66" i="93" l="1"/>
  <c r="C66" i="93"/>
  <c r="E68" i="93"/>
  <c r="E69" i="93"/>
  <c r="E70" i="93"/>
  <c r="E71" i="93"/>
  <c r="E67" i="93"/>
  <c r="E66" i="93" s="1"/>
  <c r="E29" i="93" l="1"/>
  <c r="E30" i="93"/>
  <c r="E28" i="93"/>
  <c r="E52" i="93"/>
  <c r="E53" i="93"/>
  <c r="E51" i="93"/>
  <c r="E65" i="93"/>
  <c r="E64" i="93"/>
  <c r="E74" i="93"/>
  <c r="E73" i="93"/>
  <c r="E72" i="93" s="1"/>
  <c r="E62" i="93"/>
  <c r="E61" i="93"/>
  <c r="E56" i="93"/>
  <c r="E57" i="93"/>
  <c r="E58" i="93"/>
  <c r="E59" i="93"/>
  <c r="E55" i="93"/>
  <c r="E43" i="93"/>
  <c r="E44" i="93"/>
  <c r="E42" i="93"/>
  <c r="E40" i="93"/>
  <c r="E39" i="93"/>
  <c r="E10" i="93"/>
  <c r="E11" i="93"/>
  <c r="E12" i="93"/>
  <c r="E13" i="93"/>
  <c r="E9" i="93"/>
  <c r="D72" i="93"/>
  <c r="D63" i="93"/>
  <c r="D60" i="93"/>
  <c r="D54" i="93"/>
  <c r="D50" i="93"/>
  <c r="D45" i="93"/>
  <c r="D41" i="93"/>
  <c r="D38" i="93"/>
  <c r="D27" i="93"/>
  <c r="D8" i="93"/>
  <c r="C72" i="93"/>
  <c r="C63" i="93"/>
  <c r="C60" i="93"/>
  <c r="C54" i="93"/>
  <c r="C50" i="93"/>
  <c r="C45" i="93"/>
  <c r="C41" i="93"/>
  <c r="C38" i="93"/>
  <c r="C27" i="93"/>
  <c r="C8" i="93"/>
  <c r="E45" i="93"/>
  <c r="E41" i="93" l="1"/>
  <c r="E54" i="93"/>
  <c r="E27" i="93"/>
  <c r="E50" i="93"/>
  <c r="E63" i="93"/>
  <c r="E60" i="93"/>
  <c r="E38" i="93"/>
  <c r="D82" i="93"/>
  <c r="E8" i="93"/>
  <c r="C82" i="93"/>
  <c r="A3" i="95"/>
  <c r="C56" i="95"/>
  <c r="C55" i="95"/>
  <c r="A55" i="95"/>
  <c r="A56" i="95" s="1"/>
  <c r="C54" i="95"/>
  <c r="E53" i="95"/>
  <c r="D53" i="95"/>
  <c r="C52" i="95"/>
  <c r="C51" i="95"/>
  <c r="C50" i="95"/>
  <c r="C49" i="95"/>
  <c r="A49" i="95"/>
  <c r="A50" i="95" s="1"/>
  <c r="A51" i="95" s="1"/>
  <c r="A52" i="95" s="1"/>
  <c r="C48" i="95"/>
  <c r="E47" i="95"/>
  <c r="D47" i="95"/>
  <c r="C46" i="95"/>
  <c r="C45" i="95" s="1"/>
  <c r="E45" i="95"/>
  <c r="D45" i="95"/>
  <c r="C44" i="95"/>
  <c r="A44" i="95"/>
  <c r="C43" i="95"/>
  <c r="C42" i="95" s="1"/>
  <c r="E42" i="95"/>
  <c r="D42" i="95"/>
  <c r="C41" i="95"/>
  <c r="C40" i="95"/>
  <c r="A40" i="95"/>
  <c r="A41" i="95" s="1"/>
  <c r="C39" i="95"/>
  <c r="E38" i="95"/>
  <c r="D38" i="95"/>
  <c r="C37" i="95"/>
  <c r="A37" i="95"/>
  <c r="C36" i="95"/>
  <c r="E35" i="95"/>
  <c r="D35" i="95"/>
  <c r="C34" i="95"/>
  <c r="C33" i="95"/>
  <c r="C32" i="95"/>
  <c r="C31" i="95"/>
  <c r="C30" i="95"/>
  <c r="C29" i="95"/>
  <c r="A29" i="95"/>
  <c r="A30" i="95" s="1"/>
  <c r="A31" i="95" s="1"/>
  <c r="A32" i="95" s="1"/>
  <c r="A33" i="95" s="1"/>
  <c r="A34" i="95" s="1"/>
  <c r="C28" i="95"/>
  <c r="E27" i="95"/>
  <c r="D27" i="95"/>
  <c r="C26" i="95"/>
  <c r="A26" i="95"/>
  <c r="C25" i="95"/>
  <c r="E24" i="95"/>
  <c r="D24" i="95"/>
  <c r="C23" i="95"/>
  <c r="A23" i="95"/>
  <c r="C22" i="95"/>
  <c r="E21" i="95"/>
  <c r="D21" i="95"/>
  <c r="C20" i="95"/>
  <c r="C19" i="95"/>
  <c r="A19" i="95"/>
  <c r="A20" i="95" s="1"/>
  <c r="C18" i="95"/>
  <c r="E17" i="95"/>
  <c r="D17" i="95"/>
  <c r="C16" i="95"/>
  <c r="A16" i="95"/>
  <c r="C15" i="95"/>
  <c r="E14" i="95"/>
  <c r="D14" i="95"/>
  <c r="C13" i="95"/>
  <c r="C12" i="95" s="1"/>
  <c r="E12" i="95"/>
  <c r="D12" i="95"/>
  <c r="C11" i="95"/>
  <c r="C10" i="95" s="1"/>
  <c r="E10" i="95"/>
  <c r="D10" i="95"/>
  <c r="C9" i="95"/>
  <c r="C8" i="95" s="1"/>
  <c r="E8" i="95"/>
  <c r="D8" i="95"/>
  <c r="M10" i="90"/>
  <c r="D55" i="90"/>
  <c r="E55" i="90"/>
  <c r="F55" i="90"/>
  <c r="G55" i="90"/>
  <c r="H55" i="90"/>
  <c r="I55" i="90"/>
  <c r="J55" i="90"/>
  <c r="K55" i="90"/>
  <c r="L55" i="90"/>
  <c r="L9" i="90"/>
  <c r="L19" i="90"/>
  <c r="L18" i="90"/>
  <c r="E82" i="93" l="1"/>
  <c r="C14" i="95"/>
  <c r="C24" i="95"/>
  <c r="C38" i="95"/>
  <c r="C27" i="95"/>
  <c r="C35" i="95"/>
  <c r="C47" i="95"/>
  <c r="C17" i="95"/>
  <c r="C21" i="95"/>
  <c r="C53" i="95"/>
  <c r="E57" i="95"/>
  <c r="D57" i="95"/>
  <c r="C57" i="95" l="1"/>
  <c r="K37" i="90" l="1"/>
  <c r="I37" i="90" s="1"/>
  <c r="M37" i="90" s="1"/>
  <c r="J37" i="90"/>
  <c r="K36" i="90"/>
  <c r="J36" i="90"/>
  <c r="K35" i="90"/>
  <c r="I35" i="90" s="1"/>
  <c r="M35" i="90" s="1"/>
  <c r="J35" i="90"/>
  <c r="L34" i="90"/>
  <c r="K34" i="90"/>
  <c r="J34" i="90"/>
  <c r="J33" i="90"/>
  <c r="L31" i="90"/>
  <c r="K31" i="90"/>
  <c r="I31" i="90" s="1"/>
  <c r="M31" i="90" s="1"/>
  <c r="J31" i="90"/>
  <c r="K30" i="90"/>
  <c r="J30" i="90"/>
  <c r="K29" i="90"/>
  <c r="I29" i="90" s="1"/>
  <c r="M29" i="90" s="1"/>
  <c r="J29" i="90"/>
  <c r="K28" i="90"/>
  <c r="J28" i="90"/>
  <c r="I28" i="90" s="1"/>
  <c r="M28" i="90" s="1"/>
  <c r="K27" i="90"/>
  <c r="I27" i="90" s="1"/>
  <c r="M27" i="90" s="1"/>
  <c r="J27" i="90"/>
  <c r="K26" i="90"/>
  <c r="J26" i="90"/>
  <c r="I26" i="90" s="1"/>
  <c r="M26" i="90" s="1"/>
  <c r="K25" i="90"/>
  <c r="I25" i="90" s="1"/>
  <c r="M25" i="90" s="1"/>
  <c r="J25" i="90"/>
  <c r="K24" i="90"/>
  <c r="J24" i="90"/>
  <c r="K23" i="90"/>
  <c r="I23" i="90" s="1"/>
  <c r="M23" i="90" s="1"/>
  <c r="J23" i="90"/>
  <c r="L22" i="90"/>
  <c r="K22" i="90"/>
  <c r="J22" i="90"/>
  <c r="I22" i="90" s="1"/>
  <c r="M22" i="90" s="1"/>
  <c r="K21" i="90"/>
  <c r="I21" i="90" s="1"/>
  <c r="M21" i="90" s="1"/>
  <c r="J21" i="90"/>
  <c r="K20" i="90"/>
  <c r="J20" i="90"/>
  <c r="K17" i="90"/>
  <c r="J17" i="90"/>
  <c r="I17" i="90"/>
  <c r="M17" i="90" s="1"/>
  <c r="K16" i="90"/>
  <c r="J16" i="90"/>
  <c r="I16" i="90"/>
  <c r="I14" i="90" s="1"/>
  <c r="L15" i="90"/>
  <c r="K15" i="90"/>
  <c r="K14" i="90" s="1"/>
  <c r="K13" i="90" s="1"/>
  <c r="J15" i="90"/>
  <c r="I15" i="90"/>
  <c r="M15" i="90" s="1"/>
  <c r="K12" i="90"/>
  <c r="I12" i="90" s="1"/>
  <c r="M12" i="90" s="1"/>
  <c r="J12" i="90"/>
  <c r="K11" i="90"/>
  <c r="J11" i="90"/>
  <c r="K40" i="90"/>
  <c r="J41" i="90"/>
  <c r="L40" i="90"/>
  <c r="L39" i="90"/>
  <c r="L38" i="90"/>
  <c r="L41" i="90"/>
  <c r="L42" i="90"/>
  <c r="L43" i="90"/>
  <c r="L44" i="90"/>
  <c r="L45" i="90"/>
  <c r="L46" i="90"/>
  <c r="L47" i="90"/>
  <c r="L48" i="90"/>
  <c r="L49" i="90"/>
  <c r="L50" i="90"/>
  <c r="L51" i="90"/>
  <c r="L52" i="90"/>
  <c r="L53" i="90"/>
  <c r="L54" i="90"/>
  <c r="M40" i="90"/>
  <c r="K41" i="90"/>
  <c r="K42" i="90"/>
  <c r="K43" i="90"/>
  <c r="K44" i="90"/>
  <c r="K45" i="90"/>
  <c r="I45" i="90" s="1"/>
  <c r="K46" i="90"/>
  <c r="K47" i="90"/>
  <c r="I47" i="90" s="1"/>
  <c r="K48" i="90"/>
  <c r="K49" i="90"/>
  <c r="K50" i="90"/>
  <c r="K51" i="90"/>
  <c r="K52" i="90"/>
  <c r="K53" i="90"/>
  <c r="I53" i="90" s="1"/>
  <c r="K54" i="90"/>
  <c r="J42" i="90"/>
  <c r="J43" i="90"/>
  <c r="J44" i="90"/>
  <c r="I44" i="90" s="1"/>
  <c r="J45" i="90"/>
  <c r="J46" i="90"/>
  <c r="J47" i="90"/>
  <c r="J48" i="90"/>
  <c r="I48" i="90" s="1"/>
  <c r="J49" i="90"/>
  <c r="J50" i="90"/>
  <c r="J51" i="90"/>
  <c r="J52" i="90"/>
  <c r="I52" i="90" s="1"/>
  <c r="J53" i="90"/>
  <c r="J54" i="90"/>
  <c r="J40" i="90"/>
  <c r="M38" i="90"/>
  <c r="I54" i="90"/>
  <c r="I51" i="90"/>
  <c r="I50" i="90"/>
  <c r="I49" i="90"/>
  <c r="I46" i="90"/>
  <c r="I43" i="90"/>
  <c r="I42" i="90"/>
  <c r="I41" i="90"/>
  <c r="J32" i="90"/>
  <c r="J14" i="90"/>
  <c r="J13" i="90" s="1"/>
  <c r="F54" i="90"/>
  <c r="F53" i="90"/>
  <c r="F52" i="90"/>
  <c r="F51" i="90"/>
  <c r="F50" i="90"/>
  <c r="F49" i="90"/>
  <c r="F48" i="90"/>
  <c r="F47" i="90"/>
  <c r="F46" i="90"/>
  <c r="F45" i="90"/>
  <c r="F44" i="90"/>
  <c r="F43" i="90"/>
  <c r="F42" i="90"/>
  <c r="F41" i="90"/>
  <c r="F40" i="90"/>
  <c r="H39" i="90"/>
  <c r="H38" i="90" s="1"/>
  <c r="G39" i="90"/>
  <c r="G38" i="90"/>
  <c r="F37" i="90"/>
  <c r="L37" i="90" s="1"/>
  <c r="F36" i="90"/>
  <c r="L36" i="90" s="1"/>
  <c r="F35" i="90"/>
  <c r="L35" i="90" s="1"/>
  <c r="F34" i="90"/>
  <c r="H33" i="90"/>
  <c r="K33" i="90" s="1"/>
  <c r="G33" i="90"/>
  <c r="G32" i="90" s="1"/>
  <c r="F31" i="90"/>
  <c r="F30" i="90"/>
  <c r="L30" i="90" s="1"/>
  <c r="F29" i="90"/>
  <c r="L29" i="90" s="1"/>
  <c r="F28" i="90"/>
  <c r="L28" i="90" s="1"/>
  <c r="F27" i="90"/>
  <c r="L27" i="90" s="1"/>
  <c r="F26" i="90"/>
  <c r="L26" i="90" s="1"/>
  <c r="F25" i="90"/>
  <c r="L25" i="90" s="1"/>
  <c r="F24" i="90"/>
  <c r="L24" i="90" s="1"/>
  <c r="F23" i="90"/>
  <c r="L23" i="90" s="1"/>
  <c r="F22" i="90"/>
  <c r="F21" i="90"/>
  <c r="L21" i="90" s="1"/>
  <c r="F20" i="90"/>
  <c r="L20" i="90" s="1"/>
  <c r="H19" i="90"/>
  <c r="G19" i="90"/>
  <c r="F17" i="90"/>
  <c r="L17" i="90" s="1"/>
  <c r="F16" i="90"/>
  <c r="L16" i="90" s="1"/>
  <c r="F15" i="90"/>
  <c r="F14" i="90" s="1"/>
  <c r="F13" i="90" s="1"/>
  <c r="H14" i="90"/>
  <c r="G14" i="90"/>
  <c r="H13" i="90"/>
  <c r="G13" i="90"/>
  <c r="F12" i="90"/>
  <c r="L12" i="90" s="1"/>
  <c r="F11" i="90"/>
  <c r="L11" i="90" s="1"/>
  <c r="H10" i="90"/>
  <c r="G10" i="90"/>
  <c r="G9" i="90" s="1"/>
  <c r="D14" i="90"/>
  <c r="D13" i="90" s="1"/>
  <c r="C11" i="90"/>
  <c r="C54" i="90"/>
  <c r="C53" i="90"/>
  <c r="C52" i="90"/>
  <c r="C51" i="90"/>
  <c r="C50" i="90"/>
  <c r="C49" i="90"/>
  <c r="C48" i="90"/>
  <c r="C47" i="90"/>
  <c r="C46" i="90"/>
  <c r="C45" i="90"/>
  <c r="C44" i="90"/>
  <c r="C43" i="90"/>
  <c r="C42" i="90"/>
  <c r="C41" i="90"/>
  <c r="C40" i="90"/>
  <c r="E39" i="90"/>
  <c r="E38" i="90" s="1"/>
  <c r="D39" i="90"/>
  <c r="D38" i="90" s="1"/>
  <c r="C37" i="90"/>
  <c r="C36" i="90"/>
  <c r="C35" i="90"/>
  <c r="C34" i="90"/>
  <c r="E33" i="90"/>
  <c r="E32" i="90" s="1"/>
  <c r="D33" i="90"/>
  <c r="D32" i="90" s="1"/>
  <c r="C31" i="90"/>
  <c r="C30" i="90"/>
  <c r="C29" i="90"/>
  <c r="C28" i="90"/>
  <c r="C27" i="90"/>
  <c r="C26" i="90"/>
  <c r="C25" i="90"/>
  <c r="C24" i="90"/>
  <c r="C23" i="90"/>
  <c r="C22" i="90"/>
  <c r="C21" i="90"/>
  <c r="C20" i="90"/>
  <c r="E19" i="90"/>
  <c r="D19" i="90"/>
  <c r="C17" i="90"/>
  <c r="C16" i="90"/>
  <c r="C15" i="90"/>
  <c r="E14" i="90"/>
  <c r="E13" i="90" s="1"/>
  <c r="C12" i="90"/>
  <c r="E10" i="90"/>
  <c r="D10" i="90"/>
  <c r="I34" i="90" l="1"/>
  <c r="M34" i="90" s="1"/>
  <c r="H32" i="90"/>
  <c r="I36" i="90"/>
  <c r="M36" i="90" s="1"/>
  <c r="H9" i="90"/>
  <c r="I13" i="90"/>
  <c r="M14" i="90"/>
  <c r="M13" i="90" s="1"/>
  <c r="M9" i="90" s="1"/>
  <c r="M55" i="90" s="1"/>
  <c r="L14" i="90"/>
  <c r="L13" i="90" s="1"/>
  <c r="I20" i="90"/>
  <c r="I19" i="90" s="1"/>
  <c r="K32" i="90"/>
  <c r="I33" i="90"/>
  <c r="I32" i="90" s="1"/>
  <c r="H18" i="90"/>
  <c r="F33" i="90"/>
  <c r="I11" i="90"/>
  <c r="K10" i="90"/>
  <c r="K9" i="90" s="1"/>
  <c r="I24" i="90"/>
  <c r="M24" i="90" s="1"/>
  <c r="K19" i="90"/>
  <c r="I30" i="90"/>
  <c r="M30" i="90" s="1"/>
  <c r="M33" i="90"/>
  <c r="M32" i="90" s="1"/>
  <c r="M20" i="90"/>
  <c r="M19" i="90" s="1"/>
  <c r="J19" i="90"/>
  <c r="M16" i="90"/>
  <c r="M11" i="90"/>
  <c r="I10" i="90"/>
  <c r="I9" i="90" s="1"/>
  <c r="J10" i="90"/>
  <c r="J9" i="90" s="1"/>
  <c r="K39" i="90"/>
  <c r="K38" i="90" s="1"/>
  <c r="J39" i="90"/>
  <c r="J38" i="90" s="1"/>
  <c r="J18" i="90" s="1"/>
  <c r="I40" i="90"/>
  <c r="I39" i="90" s="1"/>
  <c r="I38" i="90" s="1"/>
  <c r="F19" i="90"/>
  <c r="F10" i="90"/>
  <c r="L10" i="90" s="1"/>
  <c r="G18" i="90"/>
  <c r="F39" i="90"/>
  <c r="F38" i="90" s="1"/>
  <c r="F9" i="90"/>
  <c r="E9" i="90"/>
  <c r="C14" i="90"/>
  <c r="C13" i="90" s="1"/>
  <c r="C9" i="90" s="1"/>
  <c r="C19" i="90"/>
  <c r="C33" i="90"/>
  <c r="C32" i="90" s="1"/>
  <c r="D18" i="90"/>
  <c r="C39" i="90"/>
  <c r="C38" i="90" s="1"/>
  <c r="E18" i="90"/>
  <c r="C10" i="90"/>
  <c r="D9" i="90"/>
  <c r="D9" i="91"/>
  <c r="C9" i="91"/>
  <c r="K18" i="90" l="1"/>
  <c r="M18" i="90"/>
  <c r="F32" i="90"/>
  <c r="F18" i="90" s="1"/>
  <c r="L33" i="90"/>
  <c r="L32" i="90" s="1"/>
  <c r="I18" i="90"/>
  <c r="C18" i="90"/>
  <c r="C55" i="90" s="1"/>
  <c r="D20" i="91"/>
  <c r="C20" i="91"/>
  <c r="E20" i="91" s="1"/>
  <c r="F20" i="91" s="1"/>
  <c r="F10" i="91"/>
  <c r="F11" i="91"/>
  <c r="F12" i="91"/>
  <c r="F13" i="91"/>
  <c r="F14" i="91"/>
  <c r="F15" i="91"/>
  <c r="F16" i="91"/>
  <c r="F17" i="91"/>
  <c r="F18" i="91"/>
  <c r="F19" i="91"/>
  <c r="F21" i="91"/>
  <c r="F22" i="91"/>
  <c r="F23" i="91"/>
  <c r="E10" i="91"/>
  <c r="E11" i="91"/>
  <c r="E12" i="91"/>
  <c r="E13" i="91"/>
  <c r="E14" i="91"/>
  <c r="E15" i="91"/>
  <c r="E16" i="91"/>
  <c r="E17" i="91"/>
  <c r="E18" i="91"/>
  <c r="E19" i="91"/>
  <c r="E21" i="91"/>
  <c r="E22" i="91"/>
  <c r="E23" i="91"/>
  <c r="E9" i="91"/>
  <c r="F9" i="91" s="1"/>
  <c r="D24" i="91"/>
  <c r="G24" i="91"/>
  <c r="E24" i="91" l="1"/>
  <c r="F24" i="91"/>
  <c r="C24" i="91" l="1"/>
  <c r="A4" i="93" l="1"/>
  <c r="A4" i="91"/>
  <c r="A4" i="90"/>
  <c r="R17" i="79" l="1"/>
  <c r="R18" i="79"/>
  <c r="H13" i="79"/>
  <c r="F16" i="79"/>
  <c r="C8" i="79"/>
  <c r="D10" i="79" l="1"/>
  <c r="E10" i="79"/>
  <c r="F10" i="79"/>
  <c r="G10" i="79"/>
  <c r="H10" i="79"/>
  <c r="I10" i="79"/>
  <c r="J10" i="79"/>
  <c r="K10" i="79"/>
  <c r="L10" i="79"/>
  <c r="M10" i="79"/>
  <c r="N10" i="79"/>
  <c r="O10" i="79"/>
  <c r="P10" i="79"/>
  <c r="Q10" i="79"/>
  <c r="C10" i="79"/>
  <c r="D14" i="79"/>
  <c r="E14" i="79"/>
  <c r="F14" i="79"/>
  <c r="G14" i="79"/>
  <c r="G8" i="79" s="1"/>
  <c r="H14" i="79"/>
  <c r="I14" i="79"/>
  <c r="J14" i="79"/>
  <c r="K14" i="79"/>
  <c r="L14" i="79"/>
  <c r="M14" i="79"/>
  <c r="N14" i="79"/>
  <c r="O14" i="79"/>
  <c r="O8" i="79" s="1"/>
  <c r="P14" i="79"/>
  <c r="P8" i="79" s="1"/>
  <c r="Q14" i="79"/>
  <c r="C14" i="79"/>
  <c r="Q8" i="79" l="1"/>
  <c r="N8" i="79"/>
  <c r="M8" i="79"/>
  <c r="L8" i="79"/>
  <c r="K8" i="79"/>
  <c r="J8" i="79"/>
  <c r="I8" i="79"/>
  <c r="H8" i="79"/>
  <c r="F8" i="79"/>
  <c r="D8" i="79"/>
  <c r="E8" i="79"/>
  <c r="A9" i="86" l="1"/>
  <c r="A11" i="86" s="1"/>
  <c r="A13" i="86" s="1"/>
  <c r="A16" i="86" s="1"/>
  <c r="A18" i="86" s="1"/>
  <c r="A20" i="86" s="1"/>
  <c r="A22" i="86" s="1"/>
  <c r="A24" i="86" s="1"/>
  <c r="A26" i="86" s="1"/>
  <c r="A27" i="86" s="1"/>
  <c r="A32" i="86" s="1"/>
  <c r="A4" i="86"/>
  <c r="R112" i="36" l="1"/>
  <c r="R109" i="36"/>
  <c r="R108" i="36"/>
  <c r="R107" i="36"/>
  <c r="R106" i="36"/>
  <c r="R105" i="36"/>
  <c r="R104" i="36"/>
  <c r="R103" i="36"/>
  <c r="R102" i="36"/>
  <c r="R101" i="36"/>
  <c r="R100" i="36"/>
  <c r="R99" i="36"/>
  <c r="Q98" i="36"/>
  <c r="Q97" i="36" s="1"/>
  <c r="P98" i="36"/>
  <c r="P97" i="36" s="1"/>
  <c r="O98" i="36"/>
  <c r="N98" i="36"/>
  <c r="N97" i="36" s="1"/>
  <c r="M98" i="36"/>
  <c r="M97" i="36" s="1"/>
  <c r="L98" i="36"/>
  <c r="L97" i="36" s="1"/>
  <c r="K98" i="36"/>
  <c r="J98" i="36"/>
  <c r="J97" i="36" s="1"/>
  <c r="I98" i="36"/>
  <c r="I97" i="36" s="1"/>
  <c r="H98" i="36"/>
  <c r="H97" i="36" s="1"/>
  <c r="G98" i="36"/>
  <c r="F98" i="36"/>
  <c r="F97" i="36" s="1"/>
  <c r="E98" i="36"/>
  <c r="E97" i="36" s="1"/>
  <c r="D98" i="36"/>
  <c r="C98" i="36"/>
  <c r="C97" i="36" s="1"/>
  <c r="O97" i="36"/>
  <c r="K97" i="36"/>
  <c r="G97" i="36"/>
  <c r="R96" i="36"/>
  <c r="R95" i="36"/>
  <c r="Q94" i="36"/>
  <c r="P94" i="36"/>
  <c r="O94" i="36"/>
  <c r="N94" i="36"/>
  <c r="M94" i="36"/>
  <c r="L94" i="36"/>
  <c r="K94" i="36"/>
  <c r="J94" i="36"/>
  <c r="I94" i="36"/>
  <c r="H94" i="36"/>
  <c r="G94" i="36"/>
  <c r="F94" i="36"/>
  <c r="E94" i="36"/>
  <c r="D94" i="36"/>
  <c r="C94" i="36"/>
  <c r="R93" i="36"/>
  <c r="R92" i="36"/>
  <c r="R91" i="36"/>
  <c r="R90" i="36" s="1"/>
  <c r="Q90" i="36"/>
  <c r="P90" i="36"/>
  <c r="O90" i="36"/>
  <c r="N90" i="36"/>
  <c r="M90" i="36"/>
  <c r="L90" i="36"/>
  <c r="K90" i="36"/>
  <c r="J90" i="36"/>
  <c r="I90" i="36"/>
  <c r="H90" i="36"/>
  <c r="G90" i="36"/>
  <c r="F90" i="36"/>
  <c r="E90" i="36"/>
  <c r="D90" i="36"/>
  <c r="C90" i="36"/>
  <c r="R89" i="36"/>
  <c r="R88" i="36"/>
  <c r="R87" i="36"/>
  <c r="R86" i="36"/>
  <c r="R85" i="36"/>
  <c r="Q84" i="36"/>
  <c r="P84" i="36"/>
  <c r="O84" i="36"/>
  <c r="N84" i="36"/>
  <c r="M84" i="36"/>
  <c r="L84" i="36"/>
  <c r="K84" i="36"/>
  <c r="J84" i="36"/>
  <c r="I84" i="36"/>
  <c r="H84" i="36"/>
  <c r="G84" i="36"/>
  <c r="F84" i="36"/>
  <c r="E84" i="36"/>
  <c r="D84" i="36"/>
  <c r="R84" i="36" s="1"/>
  <c r="C84" i="36"/>
  <c r="R83" i="36"/>
  <c r="R82" i="36"/>
  <c r="R81" i="36"/>
  <c r="R80" i="36"/>
  <c r="R79" i="36"/>
  <c r="R78" i="36"/>
  <c r="R77" i="36"/>
  <c r="Q76" i="36"/>
  <c r="P76" i="36"/>
  <c r="O76" i="36"/>
  <c r="N76" i="36"/>
  <c r="M76" i="36"/>
  <c r="L76" i="36"/>
  <c r="K76" i="36"/>
  <c r="J76" i="36"/>
  <c r="I76" i="36"/>
  <c r="H76" i="36"/>
  <c r="G76" i="36"/>
  <c r="F76" i="36"/>
  <c r="E76" i="36"/>
  <c r="D76" i="36"/>
  <c r="C76" i="36"/>
  <c r="Q75" i="36"/>
  <c r="O75" i="36"/>
  <c r="M75" i="36"/>
  <c r="K75" i="36"/>
  <c r="I75" i="36"/>
  <c r="G75" i="36"/>
  <c r="E75" i="36"/>
  <c r="C75" i="36"/>
  <c r="Q74" i="36"/>
  <c r="O74" i="36"/>
  <c r="M74" i="36"/>
  <c r="K74" i="36"/>
  <c r="I74" i="36"/>
  <c r="G74" i="36"/>
  <c r="E74" i="36"/>
  <c r="C74" i="36"/>
  <c r="Q73" i="36"/>
  <c r="O73" i="36"/>
  <c r="M73" i="36"/>
  <c r="K73" i="36"/>
  <c r="I73" i="36"/>
  <c r="G73" i="36"/>
  <c r="E73" i="36"/>
  <c r="C73" i="36"/>
  <c r="R72" i="36"/>
  <c r="Q71" i="36"/>
  <c r="P71" i="36"/>
  <c r="O71" i="36"/>
  <c r="N71" i="36"/>
  <c r="M71" i="36"/>
  <c r="L71" i="36"/>
  <c r="K71" i="36"/>
  <c r="J71" i="36"/>
  <c r="I71" i="36"/>
  <c r="H71" i="36"/>
  <c r="G71" i="36"/>
  <c r="F71" i="36"/>
  <c r="E71" i="36"/>
  <c r="D71" i="36"/>
  <c r="C71" i="36"/>
  <c r="Q70" i="36"/>
  <c r="P70" i="36"/>
  <c r="O70" i="36"/>
  <c r="N70" i="36"/>
  <c r="M70" i="36"/>
  <c r="L70" i="36"/>
  <c r="K70" i="36"/>
  <c r="J70" i="36"/>
  <c r="I70" i="36"/>
  <c r="H70" i="36"/>
  <c r="G70" i="36"/>
  <c r="F70" i="36"/>
  <c r="E70" i="36"/>
  <c r="D70" i="36"/>
  <c r="C70" i="36"/>
  <c r="Q69" i="36"/>
  <c r="P69" i="36"/>
  <c r="O69" i="36"/>
  <c r="N69" i="36"/>
  <c r="M69" i="36"/>
  <c r="L69" i="36"/>
  <c r="K69" i="36"/>
  <c r="J69" i="36"/>
  <c r="I69" i="36"/>
  <c r="H69" i="36"/>
  <c r="G69" i="36"/>
  <c r="F69" i="36"/>
  <c r="E69" i="36"/>
  <c r="D69" i="36"/>
  <c r="C69" i="36"/>
  <c r="R68" i="36"/>
  <c r="Q67" i="36"/>
  <c r="P67" i="36"/>
  <c r="O67" i="36"/>
  <c r="N67" i="36"/>
  <c r="M67" i="36"/>
  <c r="L67" i="36"/>
  <c r="K67" i="36"/>
  <c r="J67" i="36"/>
  <c r="I67" i="36"/>
  <c r="H67" i="36"/>
  <c r="G67" i="36"/>
  <c r="F67" i="36"/>
  <c r="E67" i="36"/>
  <c r="D67" i="36"/>
  <c r="C67" i="36"/>
  <c r="Q66" i="36"/>
  <c r="P66" i="36"/>
  <c r="O66" i="36"/>
  <c r="O64" i="36" s="1"/>
  <c r="O63" i="36" s="1"/>
  <c r="N66" i="36"/>
  <c r="M66" i="36"/>
  <c r="L66" i="36"/>
  <c r="K66" i="36"/>
  <c r="K64" i="36" s="1"/>
  <c r="K63" i="36" s="1"/>
  <c r="J66" i="36"/>
  <c r="I66" i="36"/>
  <c r="H66" i="36"/>
  <c r="G66" i="36"/>
  <c r="G64" i="36" s="1"/>
  <c r="G63" i="36" s="1"/>
  <c r="F66" i="36"/>
  <c r="E66" i="36"/>
  <c r="D66" i="36"/>
  <c r="C66" i="36"/>
  <c r="R66" i="36" s="1"/>
  <c r="Q65" i="36"/>
  <c r="P65" i="36"/>
  <c r="P64" i="36" s="1"/>
  <c r="O65" i="36"/>
  <c r="N65" i="36"/>
  <c r="N64" i="36" s="1"/>
  <c r="M65" i="36"/>
  <c r="L65" i="36"/>
  <c r="L64" i="36" s="1"/>
  <c r="K65" i="36"/>
  <c r="J65" i="36"/>
  <c r="J64" i="36" s="1"/>
  <c r="I65" i="36"/>
  <c r="H65" i="36"/>
  <c r="H64" i="36" s="1"/>
  <c r="G65" i="36"/>
  <c r="F65" i="36"/>
  <c r="F64" i="36" s="1"/>
  <c r="E65" i="36"/>
  <c r="D65" i="36"/>
  <c r="D64" i="36" s="1"/>
  <c r="C65" i="36"/>
  <c r="Q64" i="36"/>
  <c r="Q63" i="36" s="1"/>
  <c r="M64" i="36"/>
  <c r="M63" i="36" s="1"/>
  <c r="I64" i="36"/>
  <c r="I63" i="36" s="1"/>
  <c r="E64" i="36"/>
  <c r="E63" i="36" s="1"/>
  <c r="O62" i="36"/>
  <c r="K62" i="36"/>
  <c r="G62" i="36"/>
  <c r="C62" i="36"/>
  <c r="Q111" i="36" l="1"/>
  <c r="C64" i="36"/>
  <c r="C63" i="36" s="1"/>
  <c r="E111" i="36"/>
  <c r="M111" i="36"/>
  <c r="R94" i="36"/>
  <c r="R67" i="36"/>
  <c r="R70" i="36"/>
  <c r="I111" i="36"/>
  <c r="D63" i="36"/>
  <c r="L63" i="36"/>
  <c r="P63" i="36"/>
  <c r="H75" i="36"/>
  <c r="H74" i="36" s="1"/>
  <c r="H73" i="36" s="1"/>
  <c r="H111" i="36" s="1"/>
  <c r="L75" i="36"/>
  <c r="L74" i="36" s="1"/>
  <c r="L73" i="36" s="1"/>
  <c r="L111" i="36" s="1"/>
  <c r="P75" i="36"/>
  <c r="P74" i="36" s="1"/>
  <c r="P73" i="36" s="1"/>
  <c r="P111" i="36" s="1"/>
  <c r="R65" i="36"/>
  <c r="R76" i="36"/>
  <c r="R64" i="36"/>
  <c r="F63" i="36"/>
  <c r="J63" i="36"/>
  <c r="N63" i="36"/>
  <c r="F75" i="36"/>
  <c r="F74" i="36" s="1"/>
  <c r="F73" i="36" s="1"/>
  <c r="F111" i="36" s="1"/>
  <c r="J75" i="36"/>
  <c r="J74" i="36" s="1"/>
  <c r="J73" i="36" s="1"/>
  <c r="J62" i="36" s="1"/>
  <c r="N75" i="36"/>
  <c r="N74" i="36" s="1"/>
  <c r="N73" i="36" s="1"/>
  <c r="N111" i="36" s="1"/>
  <c r="H63" i="36"/>
  <c r="I62" i="36"/>
  <c r="Q62" i="36"/>
  <c r="R71" i="36"/>
  <c r="E62" i="36"/>
  <c r="M62" i="36"/>
  <c r="C111" i="36"/>
  <c r="K111" i="36"/>
  <c r="R98" i="36"/>
  <c r="R97" i="36" s="1"/>
  <c r="G111" i="36"/>
  <c r="O111" i="36"/>
  <c r="D97" i="36"/>
  <c r="H62" i="36"/>
  <c r="L62" i="36"/>
  <c r="P62" i="36"/>
  <c r="F62" i="36"/>
  <c r="J111" i="36"/>
  <c r="D75" i="36"/>
  <c r="D74" i="36" s="1"/>
  <c r="D73" i="36" s="1"/>
  <c r="R69" i="36"/>
  <c r="R73" i="36" l="1"/>
  <c r="R111" i="36" s="1"/>
  <c r="R63" i="36"/>
  <c r="N62" i="36"/>
  <c r="R75" i="36"/>
  <c r="D62" i="36"/>
  <c r="D111" i="36"/>
  <c r="R74" i="36"/>
  <c r="R62" i="36" l="1"/>
  <c r="R22" i="79" l="1"/>
  <c r="R15" i="79"/>
  <c r="R12" i="79" l="1"/>
  <c r="R19" i="79"/>
  <c r="R13" i="79"/>
  <c r="R16" i="79"/>
  <c r="R21" i="79"/>
  <c r="R11" i="79" l="1"/>
  <c r="R10" i="79" s="1"/>
  <c r="R20" i="79"/>
  <c r="R14" i="79" s="1"/>
  <c r="R8" i="79" l="1"/>
  <c r="A3" i="79"/>
  <c r="D7" i="79"/>
  <c r="E7" i="79" s="1"/>
  <c r="F7" i="79" s="1"/>
  <c r="G7" i="79" s="1"/>
  <c r="H7" i="79" s="1"/>
  <c r="I7" i="79" s="1"/>
  <c r="J7" i="79" s="1"/>
  <c r="K7" i="79" s="1"/>
  <c r="L7" i="79" s="1"/>
  <c r="M7" i="79" s="1"/>
  <c r="N7" i="79" s="1"/>
  <c r="O7" i="79" s="1"/>
  <c r="P7" i="79" s="1"/>
  <c r="Q7" i="79" s="1"/>
  <c r="R7" i="79" s="1"/>
  <c r="D17" i="36" l="1"/>
  <c r="E17" i="36"/>
  <c r="F17" i="36"/>
  <c r="G17" i="36"/>
  <c r="H17" i="36"/>
  <c r="I17" i="36"/>
  <c r="J17" i="36"/>
  <c r="K17" i="36"/>
  <c r="L17" i="36"/>
  <c r="M17" i="36"/>
  <c r="N17" i="36"/>
  <c r="O17" i="36"/>
  <c r="P17" i="36"/>
  <c r="Q17" i="36"/>
  <c r="C17" i="36"/>
  <c r="C4" i="36" s="1"/>
  <c r="E19" i="36"/>
  <c r="F19" i="36"/>
  <c r="R58" i="36" l="1"/>
  <c r="C31" i="36"/>
  <c r="R30" i="36" l="1"/>
  <c r="R17" i="36" l="1"/>
  <c r="R34" i="36"/>
  <c r="R57" i="36" l="1"/>
  <c r="R56" i="36"/>
  <c r="R55" i="36"/>
  <c r="R54" i="36"/>
  <c r="R53" i="36"/>
  <c r="R52" i="36"/>
  <c r="R51" i="36"/>
  <c r="R50" i="36"/>
  <c r="R49" i="36"/>
  <c r="R48" i="36"/>
  <c r="R47" i="36"/>
  <c r="R46" i="36"/>
  <c r="Q45" i="36"/>
  <c r="Q44" i="36" s="1"/>
  <c r="P45" i="36"/>
  <c r="P44" i="36" s="1"/>
  <c r="O45" i="36"/>
  <c r="O44" i="36" s="1"/>
  <c r="N45" i="36"/>
  <c r="N44" i="36" s="1"/>
  <c r="M45" i="36"/>
  <c r="M44" i="36" s="1"/>
  <c r="L45" i="36"/>
  <c r="L44" i="36" s="1"/>
  <c r="K45" i="36"/>
  <c r="K44" i="36" s="1"/>
  <c r="J45" i="36"/>
  <c r="J44" i="36" s="1"/>
  <c r="I45" i="36"/>
  <c r="I44" i="36" s="1"/>
  <c r="H45" i="36"/>
  <c r="H44" i="36" s="1"/>
  <c r="G45" i="36"/>
  <c r="G44" i="36" s="1"/>
  <c r="F45" i="36"/>
  <c r="F44" i="36" s="1"/>
  <c r="E45" i="36"/>
  <c r="E44" i="36" s="1"/>
  <c r="D45" i="36"/>
  <c r="D44" i="36" s="1"/>
  <c r="C45" i="36"/>
  <c r="C44" i="36" s="1"/>
  <c r="R36" i="36"/>
  <c r="R43" i="36"/>
  <c r="R42" i="36"/>
  <c r="Q41" i="36"/>
  <c r="P41" i="36"/>
  <c r="O41" i="36"/>
  <c r="N41" i="36"/>
  <c r="M41" i="36"/>
  <c r="L41" i="36"/>
  <c r="K41" i="36"/>
  <c r="J41" i="36"/>
  <c r="I41" i="36"/>
  <c r="H41" i="36"/>
  <c r="G41" i="36"/>
  <c r="F41" i="36"/>
  <c r="E41" i="36"/>
  <c r="D41" i="36"/>
  <c r="C41" i="36"/>
  <c r="R40" i="36"/>
  <c r="R39" i="36"/>
  <c r="R38" i="36"/>
  <c r="R37" i="36" s="1"/>
  <c r="Q37" i="36"/>
  <c r="P37" i="36"/>
  <c r="O37" i="36"/>
  <c r="N37" i="36"/>
  <c r="M37" i="36"/>
  <c r="L37" i="36"/>
  <c r="K37" i="36"/>
  <c r="J37" i="36"/>
  <c r="I37" i="36"/>
  <c r="H37" i="36"/>
  <c r="G37" i="36"/>
  <c r="F37" i="36"/>
  <c r="E37" i="36"/>
  <c r="D37" i="36"/>
  <c r="C37" i="36"/>
  <c r="R33" i="36"/>
  <c r="R32" i="36"/>
  <c r="Q31" i="36"/>
  <c r="P31" i="36"/>
  <c r="O31" i="36"/>
  <c r="N31" i="36"/>
  <c r="M31" i="36"/>
  <c r="L31" i="36"/>
  <c r="K31" i="36"/>
  <c r="J31" i="36"/>
  <c r="I31" i="36"/>
  <c r="H31" i="36"/>
  <c r="G31" i="36"/>
  <c r="F31" i="36"/>
  <c r="D31" i="36"/>
  <c r="R29" i="36"/>
  <c r="R28" i="36"/>
  <c r="R26" i="36"/>
  <c r="R25" i="36"/>
  <c r="Q23" i="36"/>
  <c r="P23" i="36"/>
  <c r="O23" i="36"/>
  <c r="N23" i="36"/>
  <c r="M23" i="36"/>
  <c r="L23" i="36"/>
  <c r="K23" i="36"/>
  <c r="J23" i="36"/>
  <c r="I23" i="36"/>
  <c r="H23" i="36"/>
  <c r="G23" i="36"/>
  <c r="F23" i="36"/>
  <c r="E23" i="36"/>
  <c r="D23" i="36"/>
  <c r="Q16" i="36"/>
  <c r="P16" i="36"/>
  <c r="O16" i="36"/>
  <c r="N16" i="36"/>
  <c r="M16" i="36"/>
  <c r="L16" i="36"/>
  <c r="K16" i="36"/>
  <c r="J16" i="36"/>
  <c r="I16" i="36"/>
  <c r="H16" i="36"/>
  <c r="G16" i="36"/>
  <c r="F16" i="36"/>
  <c r="E16" i="36"/>
  <c r="D16" i="36"/>
  <c r="C16" i="36"/>
  <c r="R15" i="36"/>
  <c r="Q14" i="36"/>
  <c r="P14" i="36"/>
  <c r="O14" i="36"/>
  <c r="N14" i="36"/>
  <c r="M14" i="36"/>
  <c r="L14" i="36"/>
  <c r="K14" i="36"/>
  <c r="J14" i="36"/>
  <c r="I14" i="36"/>
  <c r="H14" i="36"/>
  <c r="G14" i="36"/>
  <c r="F14" i="36"/>
  <c r="E14" i="36"/>
  <c r="D14" i="36"/>
  <c r="C14" i="36"/>
  <c r="Q13" i="36"/>
  <c r="P13" i="36"/>
  <c r="O13" i="36"/>
  <c r="N13" i="36"/>
  <c r="M13" i="36"/>
  <c r="L13" i="36"/>
  <c r="K13" i="36"/>
  <c r="J13" i="36"/>
  <c r="I13" i="36"/>
  <c r="H13" i="36"/>
  <c r="G13" i="36"/>
  <c r="F13" i="36"/>
  <c r="E13" i="36"/>
  <c r="D13" i="36"/>
  <c r="C13" i="36"/>
  <c r="Q12" i="36"/>
  <c r="P12" i="36"/>
  <c r="O12" i="36"/>
  <c r="N12" i="36"/>
  <c r="M12" i="36"/>
  <c r="L12" i="36"/>
  <c r="K12" i="36"/>
  <c r="J12" i="36"/>
  <c r="I12" i="36"/>
  <c r="H12" i="36"/>
  <c r="G12" i="36"/>
  <c r="F12" i="36"/>
  <c r="E12" i="36"/>
  <c r="D12" i="36"/>
  <c r="D7" i="36"/>
  <c r="E7" i="36" s="1"/>
  <c r="F7" i="36" s="1"/>
  <c r="G7" i="36" s="1"/>
  <c r="H7" i="36" s="1"/>
  <c r="I7" i="36" s="1"/>
  <c r="J7" i="36" s="1"/>
  <c r="K7" i="36" s="1"/>
  <c r="L7" i="36" s="1"/>
  <c r="M7" i="36" s="1"/>
  <c r="N7" i="36" s="1"/>
  <c r="O7" i="36" s="1"/>
  <c r="P7" i="36" s="1"/>
  <c r="Q7" i="36" s="1"/>
  <c r="R7" i="36" s="1"/>
  <c r="H11" i="36" l="1"/>
  <c r="L11" i="36"/>
  <c r="P11" i="36"/>
  <c r="R44" i="36"/>
  <c r="M11" i="36"/>
  <c r="G11" i="36"/>
  <c r="K22" i="36"/>
  <c r="K21" i="36" s="1"/>
  <c r="K20" i="36" s="1"/>
  <c r="L18" i="36"/>
  <c r="L10" i="36" s="1"/>
  <c r="L9" i="36" s="1"/>
  <c r="K11" i="36"/>
  <c r="D18" i="36"/>
  <c r="I18" i="36"/>
  <c r="M18" i="36"/>
  <c r="Q18" i="36"/>
  <c r="F18" i="36"/>
  <c r="J18" i="36"/>
  <c r="N18" i="36"/>
  <c r="G18" i="36"/>
  <c r="K18" i="36"/>
  <c r="O18" i="36"/>
  <c r="H18" i="36"/>
  <c r="P18" i="36"/>
  <c r="P10" i="36" s="1"/>
  <c r="P9" i="36" s="1"/>
  <c r="D11" i="36"/>
  <c r="F11" i="36"/>
  <c r="J11" i="36"/>
  <c r="N11" i="36"/>
  <c r="R27" i="36"/>
  <c r="G22" i="36"/>
  <c r="G21" i="36" s="1"/>
  <c r="G20" i="36" s="1"/>
  <c r="O22" i="36"/>
  <c r="O21" i="36" s="1"/>
  <c r="O20" i="36" s="1"/>
  <c r="O59" i="36" s="1"/>
  <c r="O60" i="36" s="1"/>
  <c r="D22" i="36"/>
  <c r="D21" i="36" s="1"/>
  <c r="H22" i="36"/>
  <c r="H21" i="36" s="1"/>
  <c r="H20" i="36" s="1"/>
  <c r="L22" i="36"/>
  <c r="L21" i="36" s="1"/>
  <c r="L20" i="36" s="1"/>
  <c r="P22" i="36"/>
  <c r="P21" i="36" s="1"/>
  <c r="P20" i="36" s="1"/>
  <c r="R41" i="36"/>
  <c r="I22" i="36"/>
  <c r="I21" i="36" s="1"/>
  <c r="I20" i="36" s="1"/>
  <c r="M22" i="36"/>
  <c r="M21" i="36" s="1"/>
  <c r="M20" i="36" s="1"/>
  <c r="Q22" i="36"/>
  <c r="Q21" i="36" s="1"/>
  <c r="Q20" i="36" s="1"/>
  <c r="Q59" i="36" s="1"/>
  <c r="Q60" i="36" s="1"/>
  <c r="E11" i="36"/>
  <c r="I11" i="36"/>
  <c r="Q11" i="36"/>
  <c r="Q10" i="36" s="1"/>
  <c r="Q9" i="36" s="1"/>
  <c r="R14" i="36"/>
  <c r="O11" i="36"/>
  <c r="F22" i="36"/>
  <c r="F21" i="36" s="1"/>
  <c r="F20" i="36" s="1"/>
  <c r="J22" i="36"/>
  <c r="J21" i="36" s="1"/>
  <c r="J20" i="36" s="1"/>
  <c r="N22" i="36"/>
  <c r="N21" i="36" s="1"/>
  <c r="N20" i="36" s="1"/>
  <c r="N59" i="36" s="1"/>
  <c r="N60" i="36" s="1"/>
  <c r="E31" i="36"/>
  <c r="E22" i="36" s="1"/>
  <c r="R13" i="36"/>
  <c r="R45" i="36"/>
  <c r="R16" i="36"/>
  <c r="C18" i="36"/>
  <c r="R35" i="36"/>
  <c r="H10" i="36" l="1"/>
  <c r="H9" i="36" s="1"/>
  <c r="M10" i="36"/>
  <c r="M9" i="36" s="1"/>
  <c r="G10" i="36"/>
  <c r="G9" i="36" s="1"/>
  <c r="I10" i="36"/>
  <c r="I9" i="36" s="1"/>
  <c r="O10" i="36"/>
  <c r="O9" i="36" s="1"/>
  <c r="M59" i="36"/>
  <c r="M60" i="36" s="1"/>
  <c r="L59" i="36"/>
  <c r="L60" i="36" s="1"/>
  <c r="P59" i="36"/>
  <c r="P60" i="36" s="1"/>
  <c r="K59" i="36"/>
  <c r="K60" i="36" s="1"/>
  <c r="J59" i="36"/>
  <c r="J60" i="36" s="1"/>
  <c r="I59" i="36"/>
  <c r="I60" i="36" s="1"/>
  <c r="H59" i="36"/>
  <c r="H60" i="36" s="1"/>
  <c r="G59" i="36"/>
  <c r="G60" i="36" s="1"/>
  <c r="F59" i="36"/>
  <c r="F60" i="36" s="1"/>
  <c r="J10" i="36"/>
  <c r="J9" i="36" s="1"/>
  <c r="F10" i="36"/>
  <c r="F9" i="36" s="1"/>
  <c r="N10" i="36"/>
  <c r="N9" i="36" s="1"/>
  <c r="K10" i="36"/>
  <c r="K9" i="36" s="1"/>
  <c r="E18" i="36"/>
  <c r="R18" i="36" s="1"/>
  <c r="D10" i="36"/>
  <c r="D9" i="36" s="1"/>
  <c r="D20" i="36"/>
  <c r="E21" i="36"/>
  <c r="R31" i="36"/>
  <c r="E10" i="36" l="1"/>
  <c r="E9" i="36" s="1"/>
  <c r="E20" i="36"/>
  <c r="D59" i="36"/>
  <c r="E59" i="36" l="1"/>
  <c r="E60" i="36" s="1"/>
  <c r="D60" i="36"/>
  <c r="R24" i="36" l="1"/>
  <c r="C23" i="36"/>
  <c r="C12" i="36"/>
  <c r="C11" i="36" s="1"/>
  <c r="C10" i="36" l="1"/>
  <c r="R11" i="36"/>
  <c r="R23" i="36"/>
  <c r="R12" i="36"/>
  <c r="C22" i="36"/>
  <c r="R10" i="36" l="1"/>
  <c r="C9" i="36"/>
  <c r="R9" i="36" s="1"/>
  <c r="C21" i="36"/>
  <c r="C20" i="36" s="1"/>
  <c r="C59" i="36" s="1"/>
  <c r="R22" i="36"/>
  <c r="C60" i="36" l="1"/>
  <c r="R60" i="36" s="1"/>
  <c r="R59" i="36"/>
  <c r="R21" i="36"/>
  <c r="R20" i="36" l="1"/>
</calcChain>
</file>

<file path=xl/sharedStrings.xml><?xml version="1.0" encoding="utf-8"?>
<sst xmlns="http://schemas.openxmlformats.org/spreadsheetml/2006/main" count="1007" uniqueCount="459">
  <si>
    <t>Số 
TT</t>
  </si>
  <si>
    <t>Tổng cộng:</t>
  </si>
  <si>
    <t>Đơn vị</t>
  </si>
  <si>
    <t>TT Kinh Cùng</t>
  </si>
  <si>
    <t>TT Cây Dương</t>
  </si>
  <si>
    <t>TT Búng Tàu</t>
  </si>
  <si>
    <t>Xã Phụng Hiệp</t>
  </si>
  <si>
    <t>Xã Tân Long</t>
  </si>
  <si>
    <t>Xã Long Thạnh</t>
  </si>
  <si>
    <t>Xã Thạnh Hòa</t>
  </si>
  <si>
    <t>Xã Tân Bình</t>
  </si>
  <si>
    <t>Xã Hòa An</t>
  </si>
  <si>
    <t>Xã Phương Bình</t>
  </si>
  <si>
    <t>Xã Hiệp Hưng</t>
  </si>
  <si>
    <t>Xã Phương Phú</t>
  </si>
  <si>
    <t>Xã Hòa Mỹ</t>
  </si>
  <si>
    <t>Xã Bình Thành</t>
  </si>
  <si>
    <t>A</t>
  </si>
  <si>
    <t>B</t>
  </si>
  <si>
    <t>Xã Tân Phước Hưng</t>
  </si>
  <si>
    <t>Nội dung</t>
  </si>
  <si>
    <t>TTCD</t>
  </si>
  <si>
    <t>TTKC</t>
  </si>
  <si>
    <t>TTBT</t>
  </si>
  <si>
    <t>Xã TB</t>
  </si>
  <si>
    <t>Xã TH</t>
  </si>
  <si>
    <t>Tổng cộng</t>
  </si>
  <si>
    <t>Xã LT</t>
  </si>
  <si>
    <t>Xã TL</t>
  </si>
  <si>
    <t>Xã PH</t>
  </si>
  <si>
    <t>Xã HH</t>
  </si>
  <si>
    <t>Xã TPH</t>
  </si>
  <si>
    <t>Xã PB</t>
  </si>
  <si>
    <t>Xã PP</t>
  </si>
  <si>
    <t>Xã HA</t>
  </si>
  <si>
    <t>Xã HM</t>
  </si>
  <si>
    <t>Xã BT</t>
  </si>
  <si>
    <t>ĐVT: đồng</t>
  </si>
  <si>
    <t>I</t>
  </si>
  <si>
    <t>III</t>
  </si>
  <si>
    <t xml:space="preserve"> Trong đó:</t>
  </si>
  <si>
    <t>Thu nội địa (không kể thu từ dầu thô)</t>
  </si>
  <si>
    <t>Thu Ngân sách Nhà nước</t>
  </si>
  <si>
    <t>Thu từ khu vực kinh tế ngoài quốc doanh</t>
  </si>
  <si>
    <t>1.1</t>
  </si>
  <si>
    <t xml:space="preserve"> Chi nộp ngân sách cấp trên.</t>
  </si>
  <si>
    <t>Xã Tân P Hưng</t>
  </si>
  <si>
    <t>1.2</t>
  </si>
  <si>
    <t>Thuế thu nhập cá nhân</t>
  </si>
  <si>
    <t xml:space="preserve"> Lệ phí trước bạ</t>
  </si>
  <si>
    <t xml:space="preserve">Thu khác ngân sách </t>
  </si>
  <si>
    <t>II</t>
  </si>
  <si>
    <t>Thu ngân sách địa phương</t>
  </si>
  <si>
    <t>1.1.1</t>
  </si>
  <si>
    <t>Các khoản thu NSĐP hưởng 100%</t>
  </si>
  <si>
    <t>Thu phí, lệ phí xã</t>
  </si>
  <si>
    <t>1.1.2</t>
  </si>
  <si>
    <t>Thuế sử dụng đất phi nông nghiệp</t>
  </si>
  <si>
    <t>1.1.3</t>
  </si>
  <si>
    <t>1.1.4</t>
  </si>
  <si>
    <t>Thu từ quỹ đất công</t>
  </si>
  <si>
    <t xml:space="preserve"> Các khoản thu phân chia NSĐP hưởng theo tỷ lệ phần trăm (%)</t>
  </si>
  <si>
    <t>Thu kết dư ngân sách</t>
  </si>
  <si>
    <t>Thu chuyển nguồn từ năm trước sang</t>
  </si>
  <si>
    <t xml:space="preserve"> Các khoản huy động đóng góp</t>
  </si>
  <si>
    <t>Chi thường xuyên</t>
  </si>
  <si>
    <t xml:space="preserve"> Chi quốc phòng</t>
  </si>
  <si>
    <t xml:space="preserve"> Chi an ninh, trật tự ATXH</t>
  </si>
  <si>
    <t>Chi sự nghiệp giáo dục</t>
  </si>
  <si>
    <t>Chi y tế, dân số và gia đình</t>
  </si>
  <si>
    <t>Chi văn hóa thông tin</t>
  </si>
  <si>
    <t>Phát thanh, truyền hình, thông tấn</t>
  </si>
  <si>
    <t>Chi thể dục thể thao</t>
  </si>
  <si>
    <t>Chi các hoạt động kinh tế</t>
  </si>
  <si>
    <t>Chi hoạt động của các cơ quan quản lý nhà nước, đảng đoàn thể</t>
  </si>
  <si>
    <t>Chi đảm bảo xã hội</t>
  </si>
  <si>
    <t>Thu bổ sung từ ngân sách cấp trên</t>
  </si>
  <si>
    <t>Thu NSĐP được hưởng theo phân cấp</t>
  </si>
  <si>
    <t>Số
TT</t>
  </si>
  <si>
    <t>Ghi chú</t>
  </si>
  <si>
    <t>Thị trấn Cây Dương</t>
  </si>
  <si>
    <t>Thị trấn Kinh Cùng</t>
  </si>
  <si>
    <t>Thị trấn Búng Tàu</t>
  </si>
  <si>
    <t>- Thuế GTGT hàng SX-KD trong nước</t>
  </si>
  <si>
    <t>- Thuế tiêu thụ đặc biệt hàng SXKD trong nước</t>
  </si>
  <si>
    <t>- Thuế tài nguyên</t>
  </si>
  <si>
    <t>- Thu khác còn lại</t>
  </si>
  <si>
    <t>1.1.5</t>
  </si>
  <si>
    <t>- Thu tiền phạt</t>
  </si>
  <si>
    <t>- Thu tịch thu</t>
  </si>
  <si>
    <t>- Thu hồi các khoản chi năm trước</t>
  </si>
  <si>
    <t>-  Lệ phí trước bạ nhà đất</t>
  </si>
  <si>
    <t>- Thu bổ sung cân đối ngân sách</t>
  </si>
  <si>
    <t>- Thu bổ sung có mục tiêu</t>
  </si>
  <si>
    <t>Chi ngân sách địa phươmg</t>
  </si>
  <si>
    <t>Tồn quỹ ngân sách</t>
  </si>
  <si>
    <t>1.1.6</t>
  </si>
  <si>
    <t>Năm 2023</t>
  </si>
  <si>
    <t>1=2+3</t>
  </si>
  <si>
    <t>7=8+9</t>
  </si>
  <si>
    <t>9=3-6</t>
  </si>
  <si>
    <t>Phụ lục số 02</t>
  </si>
  <si>
    <t>STT</t>
  </si>
  <si>
    <t>Phụ lục số 03</t>
  </si>
  <si>
    <t>IV</t>
  </si>
  <si>
    <t>V</t>
  </si>
  <si>
    <t>VI</t>
  </si>
  <si>
    <t>VII</t>
  </si>
  <si>
    <t>VIII</t>
  </si>
  <si>
    <t>IX</t>
  </si>
  <si>
    <t>X</t>
  </si>
  <si>
    <t>XI</t>
  </si>
  <si>
    <t>XII</t>
  </si>
  <si>
    <t>XIII</t>
  </si>
  <si>
    <t>XIV</t>
  </si>
  <si>
    <t>Thu từ bồi thường tài sản</t>
  </si>
  <si>
    <t>Trong đó</t>
  </si>
  <si>
    <t>1</t>
  </si>
  <si>
    <t>2</t>
  </si>
  <si>
    <t>Chi chuyển nguồn ngân sách</t>
  </si>
  <si>
    <t>Kết dư ngân sách</t>
  </si>
  <si>
    <t xml:space="preserve"> (Đính kèm Báo cáo số            /BC-ĐKT ngày        tháng 5 năm 2024 của Đoàn kiểm tra)</t>
  </si>
  <si>
    <t>Phụ lục số 01</t>
  </si>
  <si>
    <t>Thu ngân sách Nhà nước</t>
  </si>
  <si>
    <t>Tồn quỹ ngân sách (KD+CN)</t>
  </si>
  <si>
    <t>A. Năm 2023</t>
  </si>
  <si>
    <t>B. Quý I năm 2024</t>
  </si>
  <si>
    <t xml:space="preserve"> TỔNG HỢP TÌNH HÌNH THU, CHI NGÂN SÁCH NĂM 2023 VÀ QUÝ I NĂM 2024
CỦA CÁC XÃ, THỊ TRẤN </t>
  </si>
  <si>
    <t xml:space="preserve"> TỔNG HỢP TÌNH HÌNH CÂN ĐỐI NGÂN SÁCH NĂM 2023
CỦA CÁC XÃ, THỊ TRẤN </t>
  </si>
  <si>
    <t>*</t>
  </si>
  <si>
    <t>Tồn quỹ ngân sách năm 2023 chuyển sang năm 2024</t>
  </si>
  <si>
    <t>- Nguồn 12 (CTMTQG)</t>
  </si>
  <si>
    <t>- Nguồn 13</t>
  </si>
  <si>
    <t>- Nguồn Cải cách tiền lương (14)</t>
  </si>
  <si>
    <t xml:space="preserve">Chuyển nguồn năm 2023 </t>
  </si>
  <si>
    <t xml:space="preserve">Kết dư ngân sách năm 2023 </t>
  </si>
  <si>
    <t>- Kinh phí hỗ trợ trẻ em và người cao tuổi F0 điều trị Covid-19 năm 2022</t>
  </si>
  <si>
    <t>- Kinh phí thực hiện chính sách hỗ trợ để bảo vệ đất trồng lúa (NĐ_62)</t>
  </si>
  <si>
    <t>- Kinh phí hỗ trợ sản xuất nông nghiệp để khôi phục vùng thiên tai năm 2022</t>
  </si>
  <si>
    <t>- Kinh phí Chúc thọ, mừng thọ người cao tuổi</t>
  </si>
  <si>
    <t>- Kinh phí hỗ trợ tăng thêm đối với hộ nghèo, hộ cận nghèo có thành viên là người có công với cách mạng</t>
  </si>
  <si>
    <t>- Kinh phí Nghị định số 62/2019/NĐ-CP</t>
  </si>
  <si>
    <t>- Kinh phí hỗ trợ tổ VSMT</t>
  </si>
  <si>
    <t>- Kinh phí Chúc thọ mừng thọ người cao tuổi</t>
  </si>
  <si>
    <t>- Kinh phí theo Nghị định số 116 (Trang)</t>
  </si>
  <si>
    <t>- Kinh phí chi trợ cấp tết nguyên đán năm 2023</t>
  </si>
  <si>
    <t>a</t>
  </si>
  <si>
    <t>b</t>
  </si>
  <si>
    <r>
      <t xml:space="preserve">- Kinh phí CTMTQG giảm nghèo bền vững </t>
    </r>
    <r>
      <rPr>
        <sz val="13"/>
        <rFont val="Times New Roman"/>
        <family val="1"/>
      </rPr>
      <t>(Mã CTMT: 00472)</t>
    </r>
  </si>
  <si>
    <r>
      <t xml:space="preserve">- Kinh phí CTMTQG giảm nghèo bền vững </t>
    </r>
    <r>
      <rPr>
        <sz val="13"/>
        <rFont val="Times New Roman"/>
        <family val="1"/>
      </rPr>
      <t>(Mã CTMT: 00473)</t>
    </r>
  </si>
  <si>
    <t>Diện tích (m2)</t>
  </si>
  <si>
    <t xml:space="preserve">Số cơ sở 
nhà đất </t>
  </si>
  <si>
    <t>Đất</t>
  </si>
  <si>
    <t>Nhà</t>
  </si>
  <si>
    <t>Khối đảng, đoàn thể huyện</t>
  </si>
  <si>
    <t>UBND các xã, thị trấn</t>
  </si>
  <si>
    <t>Phụ lục số 04</t>
  </si>
  <si>
    <t>Thu điều tiết ngân sách năm 2023</t>
  </si>
  <si>
    <t>Tổng số thu thực hiện vượt chỉ tiêu</t>
  </si>
  <si>
    <t xml:space="preserve">Tổng số còn lại phải thực hiện thu trong năm 2023 </t>
  </si>
  <si>
    <t>Chỉ tiêu 
năm 2023</t>
  </si>
  <si>
    <t>Thực hiện 
năm 2023</t>
  </si>
  <si>
    <t>Các khoản thu được loại trừ</t>
  </si>
  <si>
    <t>Tổng số thực hiện được trong năm sau khi đã loại trừ các khoản thu được loại trừ</t>
  </si>
  <si>
    <t>Trong đó:</t>
  </si>
  <si>
    <r>
      <t xml:space="preserve">Nhân dân đóng góp </t>
    </r>
    <r>
      <rPr>
        <i/>
        <sz val="12"/>
        <rFont val="Times New Roman"/>
        <family val="1"/>
      </rPr>
      <t>(thu lô chợ)</t>
    </r>
  </si>
  <si>
    <t>Thu hồi các khoản chi năm trước</t>
  </si>
  <si>
    <t>3=4+5</t>
  </si>
  <si>
    <t>6=2-3</t>
  </si>
  <si>
    <t>7=6-1</t>
  </si>
  <si>
    <t>8=6-1</t>
  </si>
  <si>
    <t>I. Các đơn vị thu vượt</t>
  </si>
  <si>
    <t>II. Các đơn vị bị hụt thu</t>
  </si>
  <si>
    <t>Ghi chú:</t>
  </si>
  <si>
    <t>1. Thị trấn Cây Dương huyện đã hỗ trợ 2 lần</t>
  </si>
  <si>
    <t>2. Thị trấn Kinh Cùng huyện đã hỗ trợ 02 lần.</t>
  </si>
  <si>
    <t xml:space="preserve">Huyện đã hỗ trợ </t>
  </si>
  <si>
    <t>Kinh phí còn lại 
chưa được hỗ trợ</t>
  </si>
  <si>
    <t>TÌNH HÌNH THU ĐIỀU TIẾT NGÂN SÁCH NĂM 2023 CỦA CÁC XÃ, THỊ TRẤN</t>
  </si>
  <si>
    <t>Phụ lục số 05</t>
  </si>
  <si>
    <t>Tên trạm bơm</t>
  </si>
  <si>
    <t>Quy mô</t>
  </si>
  <si>
    <t>Số máy 
bơm (m)</t>
  </si>
  <si>
    <t>Cống xuất
 1 máy bơm (KW)</t>
  </si>
  <si>
    <t>Trạm bơm điện kênh 1000 Mỹ Phú giáp kênh Mỹ Thuận</t>
  </si>
  <si>
    <t>Kênh Ngang; kênh Mỹ Thuận;kênh Họa Đồ; K. Trường Học</t>
  </si>
  <si>
    <t>Trạm bơm điện kênh 2 Sến</t>
  </si>
  <si>
    <t>Kênh Chùa; kênh Bờ Bao Trên; kênh Xẻo Xu; K. Quản lộ PH</t>
  </si>
  <si>
    <t>Trạm bơm điện kênh Bờ Bao Dưới giáp kênh Xẻo Su</t>
  </si>
  <si>
    <t>Trạm bơm điện kênh Ông Diệm</t>
  </si>
  <si>
    <t>Kênh Lái Hiếu; kênh Lái Hiếu Ngọn; kênh Giải Phóng</t>
  </si>
  <si>
    <t xml:space="preserve">Trạm bơm điện kênh 5 Thiệt </t>
  </si>
  <si>
    <t>Trạm bơm điện kênh 2 Nhạc</t>
  </si>
  <si>
    <t>Kênh Đông Lợi; kênh 7 Đốm; kênh Mười Thước; kênh Chấp Tranh</t>
  </si>
  <si>
    <t>Trạm bơm điện kênh Hàng Sao giáp kênh Nàng Mau</t>
  </si>
  <si>
    <t>Kênh Nàng Mau; kênh Nhà Nước; kênh Chấp Tranh; kênh 10 Thước</t>
  </si>
  <si>
    <t>Kênh Nàng Mau; kênh Bách; kênh Mỹ Thuận; kênh Sơn Trắng</t>
  </si>
  <si>
    <t>02 Thuyền bơm điện kênh 3 Trí</t>
  </si>
  <si>
    <t>Kênh Đông Lợi; kênh Tầm Vu; kênh Già Trời</t>
  </si>
  <si>
    <t>02 Thuyền bơm điện kênh Hậu PK</t>
  </si>
  <si>
    <t>Trạm bơm điện kênh 3 Thắng giáp kênh Đường Láng</t>
  </si>
  <si>
    <t>Kênh Đường Láng; kênh Thới An; kênh Ranh; kênh Chân Rết</t>
  </si>
  <si>
    <t>Trạm bơm điện kênh Chống Tăng 1 giáp kênh 10 Dần</t>
  </si>
  <si>
    <t>Trạm bơm điện kênh Mới giáp kênh Đông Lợi</t>
  </si>
  <si>
    <t>Kênh Đông Lợi; kênh 7 Đốm; kênh 10 Thước</t>
  </si>
  <si>
    <t>Trạm bơm điện kênh Đường Gỗ giáp kênh Đông Lợi</t>
  </si>
  <si>
    <t>Kênh Đông Lợi; kênh Ranh Làng; kênh Cà Dăm; kênh Chà Đạp</t>
  </si>
  <si>
    <t>Trạm bơm điện kênh 2 Ban</t>
  </si>
  <si>
    <t>Kênh Sậy Niếu A, kênh Lái Hiếu, kênh Đất Sét, kênh Xẻo Môn</t>
  </si>
  <si>
    <t>Trạm bơm điện kênh 78 giáp kênh Xẻo Đoan</t>
  </si>
  <si>
    <t>Kênh Xẻo Đoan Cây Vừng, kênh Long Sơn, kênh Tắc, kênh Xẻo Môn Dài</t>
  </si>
  <si>
    <t>Trạm bơm kênh Ranh giáp kênh Xẻo Môn Dài (Trạm bơm 2 Thìn)</t>
  </si>
  <si>
    <t>Kênh Xẻo Môn Dài, kênh Bà Chủ 3 Quang, kênh Ngã Cũ Tài Phong, kênh Ngã Cũ.</t>
  </si>
  <si>
    <t>Tân Long khoảng 225ha; Long Thạnh 420ha</t>
  </si>
  <si>
    <t>Trạm bơm kênh Ranh 6 Tây kênh Cả Sóc</t>
  </si>
  <si>
    <t>Kênh Nàng Mau, kênh Mương Khai, kênh Xẻo Tre, kênh Cả Sóc.</t>
  </si>
  <si>
    <t>Trạm bơm điện kênh 5 Đời</t>
  </si>
  <si>
    <t>Kênh Cả Sóc, kênh Thẻ Sắt, kênh 7 Mồng, kênh Nàng Mau.</t>
  </si>
  <si>
    <t>Trạm bơm điện kênh 1000 ấp 6 giáp kênh Ngang (10 Nhỏ)</t>
  </si>
  <si>
    <t>Kênh Ngang, kênh Mới, kênh Bờ Đôi, kênh Xẻo Môn.</t>
  </si>
  <si>
    <t>Trạm bơm điện kênh Hàng Sao</t>
  </si>
  <si>
    <t>Kênh Nàng Mau, kênh Nhà nước, kênh Bình Hòa, kênh Rọ, kênh Bầu Sấu.</t>
  </si>
  <si>
    <t>Trạm bơm điện kênh Út Bình</t>
  </si>
  <si>
    <t>Trạm bơm điện kênh 2 Què</t>
  </si>
  <si>
    <t>2021-2022</t>
  </si>
  <si>
    <t>Kênh Nàng Mau, kênh Đông Lợi, kênh Chấp Tranh, kênh 10 Thước.</t>
  </si>
  <si>
    <t>Trạm bơm điện kênh Ranh TT-TH (Chín Chấn)</t>
  </si>
  <si>
    <t>Kênh Nàng Mau2, kênh Chân Rết, kênh Ranh CTA, kênh Tân Hiệp.</t>
  </si>
  <si>
    <t>Trạm bơm điện kênh 5 Sơn</t>
  </si>
  <si>
    <t>Kênh 83, kênh Ranh Hoà Phụng A, kênh Giải Phóng, kênh Giữa</t>
  </si>
  <si>
    <t>Trạm bơm điện kênh 2 Phương</t>
  </si>
  <si>
    <t>Trạm bơm điện kênh Cây Sắn</t>
  </si>
  <si>
    <t>Kênh Xẻo Môn, kênh Nhà nước, kênh Đập Đá, kênh Bình Hoà</t>
  </si>
  <si>
    <t>Trạm bơm điện kênh Huỳnh Thiện giáp kênh Tây</t>
  </si>
  <si>
    <t>Kênh Lái Hiếu; kênh Tây, kênh Trường Học, kênh Ngang</t>
  </si>
  <si>
    <t>Mô tả tứ Cạnh</t>
  </si>
  <si>
    <t>Diện tích phục vụ 
( ha)</t>
  </si>
  <si>
    <t>Năm xây dựng</t>
  </si>
  <si>
    <t>Trạm bơm kênh Lung Đình giáp kênh Mỹ Thuận</t>
  </si>
  <si>
    <t>Theo phê duyệt tại Quyết định số 2496/QĐ-UBND ngày 20/12/2021 của UBND tỉnh Hậu Giang</t>
  </si>
  <si>
    <t>TỔNG HỢP PHƯƠNG ÁN SẮP XẾP LẠI , XỬ LÝ NHÀ, ĐẤT THUỘC PHẠM VI
 QUẢN LÝ TRÊN ĐỊA BÀN HUYỆN PHỤNG HIỆP</t>
  </si>
  <si>
    <t>Không tính phần đất mượn trong dân xây nhà thông tin ấp</t>
  </si>
  <si>
    <t>Phụ lục số 06</t>
  </si>
  <si>
    <t>Tổng số tiền thu</t>
  </si>
  <si>
    <t xml:space="preserve">Trích lại </t>
  </si>
  <si>
    <t>Tổng số tiền phải nộp</t>
  </si>
  <si>
    <t>Tổng số tiền đã nộp</t>
  </si>
  <si>
    <t xml:space="preserve">Tổng số tiền
 còn nợ </t>
  </si>
  <si>
    <t>Cộng</t>
  </si>
  <si>
    <t>Năm 2022</t>
  </si>
  <si>
    <t>2=1*28%</t>
  </si>
  <si>
    <t>3=1-2</t>
  </si>
  <si>
    <t>Quỹ phòng, chống thiên tai</t>
  </si>
  <si>
    <t>Quỹ đền ơn đáp nghĩa</t>
  </si>
  <si>
    <t>Quỹ vì người nghèo</t>
  </si>
  <si>
    <t xml:space="preserve">Thu khác </t>
  </si>
  <si>
    <t>Thu khác (lô chợ)</t>
  </si>
  <si>
    <t xml:space="preserve"> -   </t>
  </si>
  <si>
    <t xml:space="preserve"> </t>
  </si>
  <si>
    <t>XV</t>
  </si>
  <si>
    <t>TÌNH HÌNH THU, QUYẾT TOÁN VÀ ĐĂNG NỘP LAI THU NĂM 2023
CỦA CÁC XÃ, THỊ TRẤN</t>
  </si>
  <si>
    <t xml:space="preserve">Nội dung </t>
  </si>
  <si>
    <t>Phụ lục số 07</t>
  </si>
  <si>
    <t>Kênh Mỹ Thuận; kênh 10 Dần; kênh Xẻo Tre; kênh 6 Cụt</t>
  </si>
  <si>
    <t>Kinh phí CTMTQG giảm nghèo bền vững</t>
  </si>
  <si>
    <t>Kinh phí 
các mục tiêu khác</t>
  </si>
  <si>
    <t>4</t>
  </si>
  <si>
    <t>3</t>
  </si>
  <si>
    <t>KINH PHÍ MỤC TIÊU HẾT NHIỆM VỤ CHI NĂM 2023
CỦA CÁC XÃ, THỊ TRẤN</t>
  </si>
  <si>
    <t>Kinh phí mục tiêu năm 2023 hết nhiệm vụ chi</t>
  </si>
  <si>
    <r>
      <t xml:space="preserve">Ghi chú: - Kinh phí nộp trả ngân sách huyện : </t>
    </r>
    <r>
      <rPr>
        <b/>
        <sz val="12"/>
        <rFont val="Times New Roman"/>
        <family val="1"/>
      </rPr>
      <t>1.780.878.513</t>
    </r>
    <r>
      <rPr>
        <sz val="12"/>
        <rFont val="Times New Roman"/>
        <family val="1"/>
      </rPr>
      <t xml:space="preserve"> đồng</t>
    </r>
  </si>
  <si>
    <r>
      <t xml:space="preserve">               - Kinh phí CTMTQG tiếp tục để lại cho các xã, thị trấn: </t>
    </r>
    <r>
      <rPr>
        <b/>
        <sz val="12"/>
        <rFont val="Times New Roman"/>
        <family val="1"/>
      </rPr>
      <t>162.462.600</t>
    </r>
    <r>
      <rPr>
        <sz val="12"/>
        <rFont val="Times New Roman"/>
        <family val="1"/>
      </rPr>
      <t xml:space="preserve"> đồng.</t>
    </r>
  </si>
  <si>
    <t xml:space="preserve">- Kết dư năm 2022 còn lại </t>
  </si>
  <si>
    <t>- Khác</t>
  </si>
  <si>
    <t>- Thu vượt năm 2023</t>
  </si>
  <si>
    <t>- Các khoản nhân dân đóng góp
(thu lô chợ)</t>
  </si>
  <si>
    <t>- Huyện bổ sung thu điều tiết 2023</t>
  </si>
  <si>
    <t>- Mục tiêu 2023 còn lại</t>
  </si>
  <si>
    <t xml:space="preserve">- Hủy dự toán năm 2023 </t>
  </si>
  <si>
    <t>Diện tích đất còn lại 
chưa trình phê duyệt phương án</t>
  </si>
  <si>
    <t>Ban, ngành huyện</t>
  </si>
  <si>
    <t>Phụ lục số 08</t>
  </si>
  <si>
    <t>Tên chợ</t>
  </si>
  <si>
    <t>Đơn vị quản lý, khai thác</t>
  </si>
  <si>
    <t>Tư nhân</t>
  </si>
  <si>
    <t>Chợ Cây Dương</t>
  </si>
  <si>
    <t>Cadico</t>
  </si>
  <si>
    <t>Chợ Kinh Cùng</t>
  </si>
  <si>
    <t>Hồng Phát</t>
  </si>
  <si>
    <t>Chợ Búng Tàu</t>
  </si>
  <si>
    <t xml:space="preserve">Chợ Cầu Đình </t>
  </si>
  <si>
    <t>Chợ Cầu Xáng</t>
  </si>
  <si>
    <t>Chợ Tân Hiệp</t>
  </si>
  <si>
    <t>Chợ Phú Khởi</t>
  </si>
  <si>
    <t>Chợ Thạnh Hòa</t>
  </si>
  <si>
    <t>Chợ Long Thạnh</t>
  </si>
  <si>
    <t>Chợ Cầu Trắng</t>
  </si>
  <si>
    <t>Hiệp Thành</t>
  </si>
  <si>
    <t>Chợ Cái Sơn</t>
  </si>
  <si>
    <t>Chợ Phương Phú</t>
  </si>
  <si>
    <t>Chợ Cầu Móng</t>
  </si>
  <si>
    <t>Chợ Xáng Bộ</t>
  </si>
  <si>
    <t>Chợ Hòa Mỹ</t>
  </si>
  <si>
    <t xml:space="preserve">TỔNG CỘNG </t>
  </si>
  <si>
    <t>Phụ lục số 09</t>
  </si>
  <si>
    <t>Phụ lục số 10</t>
  </si>
  <si>
    <t>Phụ lục số 11</t>
  </si>
  <si>
    <t>Phụ lục số 12</t>
  </si>
  <si>
    <t>TÌNH HÌNH QUẢN LÝ CÁC CHỢ CỦA CÁC XÃ, THỊ TRẤN</t>
  </si>
  <si>
    <t xml:space="preserve">TÌNH HÌNH CÁC TRẠM BƠM ĐIỆN TẠI CÁC XÃ, THỊ TRẤN </t>
  </si>
  <si>
    <t xml:space="preserve">UBND xã, thị trấn </t>
  </si>
  <si>
    <t>Thực hiện</t>
  </si>
  <si>
    <t>Dự toán</t>
  </si>
  <si>
    <t>Kinh phí còn lại</t>
  </si>
  <si>
    <t>Kinh phí hết nhiệm vụ chi nộp trả ngân sách cấp trên</t>
  </si>
  <si>
    <t>TÌNH HÌNH KINH PHÍ HỖ TRỢ SẢN XUẤT NÔNG NGHIỆP ĐỂ KHÔI PHỤC VÙNG THIÊN TAI 
NĂM 2022 CỦA CÁC XÃ, THỊ TRẤN</t>
  </si>
  <si>
    <t>Kinh phí hỗ trợ sản xuất nông nghiệp 
để khôi phục vùng thiên tai năm 2022</t>
  </si>
  <si>
    <t>Thu hồi 19.350.000 đồng
 (đã quyết toán).</t>
  </si>
  <si>
    <t>TÌNH HÌNH KINH PHÍ THỰC HIỆN CHÍNH SÁCH HỖ TRỢ ĐỂ BẢO VỆ ĐẤT TRỒNG LÚA 
(NGHỊ ĐỊNH SỐ 62/2019/NĐ-CP) CỦA CÁC XÃ, THỊ TRẤN</t>
  </si>
  <si>
    <t>5</t>
  </si>
  <si>
    <t xml:space="preserve"> Năm 2022 mang sang:
632.000.000 đồng.</t>
  </si>
  <si>
    <t xml:space="preserve"> Năm 2022 mang sang:
66.491.000 đồng.</t>
  </si>
  <si>
    <t>Kinh phí thực hiện chính sách hỗ trợ để bảo vệ đất trồng lúa
 (Nghị định số 62/2019/NĐ-CP)</t>
  </si>
  <si>
    <t>Tổng số</t>
  </si>
  <si>
    <t>12</t>
  </si>
  <si>
    <t>6</t>
  </si>
  <si>
    <t>Tiểu dự án 1: Hỗ trợ phát triển sản xuất trong lĩnh vực nông nghiệp</t>
  </si>
  <si>
    <t>Dự án 7: Nâng cao năng lực và giám sát, đánh giá Chương trình</t>
  </si>
  <si>
    <t>Tiểu dự án 2: Giám sát, đánh giá</t>
  </si>
  <si>
    <t>Dự án 3: Hỗ trợ phát triển sản xuất, cải thiện dinh dưỡng</t>
  </si>
  <si>
    <t>Năm 2022 chuyển sang năm 2023</t>
  </si>
  <si>
    <t>Dự án 2: Đa dạng hóa sinh kế, phát triển mô hình giảm nghèo</t>
  </si>
  <si>
    <t>- Thị trấn Cây Dương</t>
  </si>
  <si>
    <t>- Xã Hiệp Hưng</t>
  </si>
  <si>
    <t>- Xã Hòa Mỹ</t>
  </si>
  <si>
    <t>- Xã Tân Phước Hưng</t>
  </si>
  <si>
    <t>- Xã Phụng Hiệp</t>
  </si>
  <si>
    <t>- Xã Tân Bình</t>
  </si>
  <si>
    <t>- Xã Bình Thành</t>
  </si>
  <si>
    <t>- Thị trấn Kinh Cùng</t>
  </si>
  <si>
    <t>- Thị trấn Búng Tàu</t>
  </si>
  <si>
    <t>- Xã Hòa An</t>
  </si>
  <si>
    <t>- Xã Thạnh Hòa</t>
  </si>
  <si>
    <t>- Xã Long Thạnh</t>
  </si>
  <si>
    <t>- Xã Tân Long</t>
  </si>
  <si>
    <t>- Xã Phương Bình</t>
  </si>
  <si>
    <t>- Xã Phương Phú</t>
  </si>
  <si>
    <t xml:space="preserve">- Xã Thạnh Hòa </t>
  </si>
  <si>
    <t>Ngân sách trung ương</t>
  </si>
  <si>
    <t xml:space="preserve">Ngân sách
 địa phương </t>
  </si>
  <si>
    <t>Tỷ lệ % 
(TH/DT)</t>
  </si>
  <si>
    <t>4=5+6</t>
  </si>
  <si>
    <t>11=7</t>
  </si>
  <si>
    <t>10=(4/1)*100</t>
  </si>
  <si>
    <t>8=2-5</t>
  </si>
  <si>
    <t>TÌNH HÌNH THỰC HIỆN KINH PHÍ CHƯƠNG TRÌNH MỤC TIÊU QUỐC GIA 
GIẢM NGHÈO BỀN VỮNG (Vốn sự nghiệp) CỦA CÁC XÃ, THỊ TRẤN</t>
  </si>
  <si>
    <t>Tên Dự án</t>
  </si>
  <si>
    <t>Kinh phí thực hiện</t>
  </si>
  <si>
    <t>Năm 2022 
mang sang</t>
  </si>
  <si>
    <t>Chăn nuôi Heo thịt thương phẩm</t>
  </si>
  <si>
    <t>CV 1553/UBND-KT, ngày 29/6/2023</t>
  </si>
  <si>
    <t>Nuôi gà thịt thương phẩm</t>
  </si>
  <si>
    <t>CV 1554/UBND-KT, ngày 29/6/2023</t>
  </si>
  <si>
    <t>Nuôi thủy sản (Ba Ba)</t>
  </si>
  <si>
    <t>CV 1555/UBND-KT, ngày 29/6/2023</t>
  </si>
  <si>
    <t>Chăn nuôi Bò vỗ béo</t>
  </si>
  <si>
    <t>CV 1546/UBND-KT, 
ngày 29/6/2023</t>
  </si>
  <si>
    <t>Chăn nuôi Bò sinh sản</t>
  </si>
  <si>
    <t>CV 1545/UBND-KT, 
ngày 29/6/2023</t>
  </si>
  <si>
    <t xml:space="preserve">Xã Long Thạnh </t>
  </si>
  <si>
    <t>CV 1549/UBND-KT, 
ngày 29/6/2023</t>
  </si>
  <si>
    <t xml:space="preserve">Xã Tân Long </t>
  </si>
  <si>
    <t>CV 1551/UBND-KT, 
ngày 29/6/2023</t>
  </si>
  <si>
    <t>Chăn nuôi Heo sinh sản</t>
  </si>
  <si>
    <t>CV 1556/UBND-KT, 
ngày 29/6/2023</t>
  </si>
  <si>
    <t>Chăn nuôi Dê sinh sản</t>
  </si>
  <si>
    <t>Chăn nuôi Heo an toàn sinh học</t>
  </si>
  <si>
    <t>Nuôi lươn sử dụng thức ăn công nghiệp</t>
  </si>
  <si>
    <t>CV 1558/UBND-KT, 
ngày 29/6/2023</t>
  </si>
  <si>
    <t>CV 1547/UBND-KT, 
ngày 29/6/2023</t>
  </si>
  <si>
    <t>Nuôi vịt sinh sản</t>
  </si>
  <si>
    <t>CV 1548/UBND-KT, 
ngày 29/6/2023</t>
  </si>
  <si>
    <t>Nuôi vịt thịt thương phẩm</t>
  </si>
  <si>
    <t>CV 1552/UBND-KT, ngày 29/6/2023</t>
  </si>
  <si>
    <t>CV 1557/UBND-KT, 
ngày 29/6/2023</t>
  </si>
  <si>
    <t>Nuôi cá Thát lát</t>
  </si>
  <si>
    <t>Nuôi thủy sản</t>
  </si>
  <si>
    <t>CV 1550/UBND-KT, 
ngày 29/6/2023</t>
  </si>
  <si>
    <t>- Xây dựng Cầu kênh Ngang, ấp Mỹ Hòa – Hưng Phú. Hạng mục: Sửa chữa mố và mặt cầu</t>
  </si>
  <si>
    <t>- Nâng cấp, sửa chữa, xây dựng, cầu lộ giao thông nông thôn</t>
  </si>
  <si>
    <t>- Sửa chữa Cầu kênh Trường Học, ấp Thống Nhất</t>
  </si>
  <si>
    <t>- Sửa chữa các tuyến lộ giao thông nông thôn</t>
  </si>
  <si>
    <t>- Sửa chữa 02 mố Cầu Kênh Tây, ấp Thống Nhất,</t>
  </si>
  <si>
    <t>- Sửa chữa Cầu kênh Sáu Châu (cầu Ánh Sao 12). Sửa chữa Cầu kênh năm Khấu (cầu Hòa Thượng Tư Thông). Sửa chữa Cầu kênh Đường Láng (cầu Hiển Đạt)</t>
  </si>
  <si>
    <t>- Sửa chữa, cầu kênh Thới An, ấp Tân Phú A</t>
  </si>
  <si>
    <t>- Sửa chữa cầu kênh 500, ấp Thạnh Mỹ B</t>
  </si>
  <si>
    <t>Huyện hỗ trợ</t>
  </si>
  <si>
    <t>Nguồn kinh phí
 thực hiện</t>
  </si>
  <si>
    <t>- Nâng cấp, sửa chữa tuyến lộ ấp Bàu Môn - Hòa Quới A</t>
  </si>
  <si>
    <t>- Sửa chữa tuyến lộ giao thông nông thôn ấp 7</t>
  </si>
  <si>
    <t>- Xây dựng 02 mố cầu Xẻo Môn ấp 5</t>
  </si>
  <si>
    <t>- Sửa chữa nhà ăn UBND xã</t>
  </si>
  <si>
    <t>Tăng thu; tiết kiệm chi năm 2022 của đơn vị</t>
  </si>
  <si>
    <t>- Nâng cấp, sửa chữa tuyến lộ giao thông nông thôn ấp Long Trường 2</t>
  </si>
  <si>
    <t>- Nâng cấp, sửa chữa tuyến lộ giao thông nông thôn ấp Long Hòa B</t>
  </si>
  <si>
    <t>- Sửa chữa cầu Mương Lộ (cầu Cái Đinh), ấp Long Hòa A1</t>
  </si>
  <si>
    <t>- Sửa chữa Cầu Long Trường, ấp Long Trường 1,</t>
  </si>
  <si>
    <t>- Kinh phí đối ứng cầu Trường Kim đồng</t>
  </si>
  <si>
    <t>Tiết kiệm chi năm 2022 của đơn vị</t>
  </si>
  <si>
    <t>- Nâng cấp, sửa chữa tuyến lộ giao thông nông thôn ấp Tân Phú A</t>
  </si>
  <si>
    <t>- Nâng cấp, sửa chữa tuyến lộ giao thông nông thôn ấp Tân Thành</t>
  </si>
  <si>
    <t>- Nâng cấp, sửa chữa tuyến lộ giao thông nông thôn ấp Tân Hiệp</t>
  </si>
  <si>
    <t>- Sữa chữa tuyến lộ GTNT ấp Cầu Xáng</t>
  </si>
  <si>
    <t>- Kinh phí đối ứng cầu kênh mới ấp Thạnh Mỹ A</t>
  </si>
  <si>
    <t>- Xây dựng Cầu Quan Âm, xã Bình Thành. Hạng mục: Xây dựng 02 mố cầu và lan can cầu</t>
  </si>
  <si>
    <t>- Tháo dỡ và xây dựng kè hai bên mố Cầu Thanh Niên (Cầu Quan Âm)</t>
  </si>
  <si>
    <t>TỔNG HỢP XÂY DỰNG, SỬA CHỮA CÁC CÔNG TRÌNH CỦA CÁC XÃ, THỊ TRẤN</t>
  </si>
  <si>
    <t>Kinh phí 
còn lại</t>
  </si>
  <si>
    <t>- Xây dựng Cầu Trường học, ấp Thắng Mỹ; Lộ đá cấp phối (đá xô bồ) kênh Thẻ Sắt, ấp Mỹ Thuận 2</t>
  </si>
  <si>
    <t>- Sửa chữa 02 nhà vệ sinh Ủy ban nhân dân xã</t>
  </si>
  <si>
    <t>- Nâng cấp cải tạo đường dây điện trụ sở UBND xã</t>
  </si>
  <si>
    <t>- Sửa chữa nhà ăn Ban chỉ huy Quân sự xã Hiệp Hưng</t>
  </si>
  <si>
    <t>- Sửa chữa sân sau Ủy ban nhân dân thị trấn Búng Tàu</t>
  </si>
  <si>
    <t>- Sửa chữa cầu: cầu kênh 1000 ấp Thành Viên; cầu kênh 2000 ấp Tân Phú B2</t>
  </si>
  <si>
    <t>- Xây dựng Cầu kênh 1000, ấp Tân phú B2</t>
  </si>
  <si>
    <t>- Xây dựng Cầu Năm Tiên (Đức Thịnh), xã Tân Phước Hưng</t>
  </si>
  <si>
    <t>- Sửa chữa nhà lồng khu bờ kè chợ Phú Khởi</t>
  </si>
  <si>
    <t xml:space="preserve">TỔNG HỢP CÁC DỰ ÁN CHƯƠNG TRÌNH MTQG GIẢM NGHÈO BỀN VỮNG NĂM 2023
CỦA CÁC XÃ, THỊ TRẤN </t>
  </si>
  <si>
    <t>Tên thủ tục</t>
  </si>
  <si>
    <t>Lĩnh vực Tài chính (11 dịch vụ công)</t>
  </si>
  <si>
    <t>Quyết định mua sắm tài sản công phục vụ hoạt động của cơ quan, tổ chức, đơn vị trong trường hợp không phải lập thành dự án đầu tư.</t>
  </si>
  <si>
    <t>Quyết định thuê tài sản phục vụ hoạt động của cơ quan, tổ chức, đơn vị.</t>
  </si>
  <si>
    <t>Quyết định thu hồi tài sản công trong trường hợp cơ quan nhà nước được giao quản lý, sử dụng tài sản công tự nguyện trả lại tài sản cho Nhà nước.</t>
  </si>
  <si>
    <t>Quyết định thu hồi tài sản công trong trường hợp thu hồi tài sản công theo quy định tại các điểm a, b, c, d, đ và e khoản 1 Điều 41 của Luật Quản lý, sử dụng tài sản công.</t>
  </si>
  <si>
    <t>Quyết định điều chuyển tài sản công.</t>
  </si>
  <si>
    <t>Quyết định bán tài sản công</t>
  </si>
  <si>
    <t>Quyết định bán tài sản công cho người duy nhất theo quy định tại khoản 2 Điều 25 Nghị định 151/2017/NĐ-CP ngày 26/12/2017 của Chính phủ.</t>
  </si>
  <si>
    <t>Quyết định hủy bỏ quyết định bán đấu giá tài sản công.</t>
  </si>
  <si>
    <t>Quyết định thanh lý tài sản công</t>
  </si>
  <si>
    <t>Quyết định tiêu hủy tài sản công.</t>
  </si>
  <si>
    <t>Quyết định xử lý tài sản công trong trường hợp bị mất, bị hủy hoại.</t>
  </si>
  <si>
    <t>Lĩnh vực Kế hoạch và Đầu tư (03 dịch vụ công)</t>
  </si>
  <si>
    <t>Thông báo thành lập tổ hợp tác.</t>
  </si>
  <si>
    <t>Thông báo thay đổi tổ hợp tác.</t>
  </si>
  <si>
    <t>Thông báo chấm dứt hoạt động của tổ hợp tác.</t>
  </si>
  <si>
    <t>Phụ lục số 13</t>
  </si>
  <si>
    <t>THỦ TỤC HÀNH CHÍNH LĨNH VỰC TÀI CHÍNH NGÂN SÁCH (CẤP XÃ)
THEO QUY ĐỊNH TẠI QUYẾT ĐỊNH SỐ 350/QĐ-UBND NGÀY 10/3/2023 CỦA UBND TỈNH HẬU GIANG</t>
  </si>
  <si>
    <t>Phụ lục số 14</t>
  </si>
  <si>
    <t>Phòng Nông nghiệp và Phát triển nông thôn huyện</t>
  </si>
  <si>
    <t>Phòng Văn hóa và Thông tin huyện</t>
  </si>
  <si>
    <t>Thanh tra huyện</t>
  </si>
  <si>
    <t>Hội Người cao tuổi huyện</t>
  </si>
  <si>
    <t>Thực hiện (chi)</t>
  </si>
  <si>
    <t>Nguồn thực hiện CCTL (14)</t>
  </si>
  <si>
    <t>Nguồn không tự chủ (12)</t>
  </si>
  <si>
    <t>TỔNG HỢP TÌNH HÌNH DỰ TOÁN, CHI NGÂN SÁCH NĂM 2023 
CỦA CÁC NGÀNH HUYỆN</t>
  </si>
  <si>
    <t>Nguồn vốn
CTMTQG</t>
  </si>
  <si>
    <t>Nguồn tự chủ (13)</t>
  </si>
  <si>
    <t>Phụ lục số 10a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</si>
</sst>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_(* #,##0_);_(* \(#,##0\);_(* &quot;-&quot;_);_(@_)"/>
    <numFmt numFmtId="166" formatCode="_(* #,##0_);_(* \(#,##0\);_(* &quot;-&quot;??_);_(@_)"/>
    <numFmt numFmtId="167" formatCode="_(* #,##0.000_);_(* \(#,##0.000\);_(* &quot;-&quot;??_);_(@_)"/>
    <numFmt numFmtId="168" formatCode="#,##0_ ;\-#,##0\ "/>
    <numFmt numFmtId="169" formatCode="_-* #,##0\ _₫_-;\-* #,##0\ _₫_-;_-* &quot;-&quot;??\ _₫_-;_-@_-"/>
    <numFmt numFmtId="170" formatCode="#,##0.00_);\(#,##0.00\)"/>
    <numFmt numFmtId="171" formatCode="#,##0;[Red]#,##0"/>
    <numFmt numFmtId="172" formatCode="#,##0.00;[Red]#,##0.00"/>
  </numFmts>
  <fonts count="43">
    <font>
      <sz val="10"/>
      <name val="Arial"/>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b/>
      <sz val="14"/>
      <name val="Times New Roman"/>
      <family val="1"/>
    </font>
    <font>
      <sz val="12"/>
      <name val="Times New Roman"/>
      <family val="1"/>
    </font>
    <font>
      <sz val="14"/>
      <name val="Times New Roman"/>
      <family val="1"/>
    </font>
    <font>
      <b/>
      <sz val="13"/>
      <name val="Times New Roman"/>
      <family val="1"/>
    </font>
    <font>
      <sz val="13"/>
      <name val="Times New Roman"/>
      <family val="1"/>
    </font>
    <font>
      <i/>
      <sz val="12"/>
      <name val="Times New Roman"/>
      <family val="1"/>
    </font>
    <font>
      <i/>
      <sz val="11"/>
      <name val="Times New Roman"/>
      <family val="1"/>
    </font>
    <font>
      <i/>
      <sz val="10"/>
      <name val="Times New Roman"/>
      <family val="1"/>
    </font>
    <font>
      <i/>
      <sz val="9"/>
      <name val="Times New Roman"/>
      <family val="1"/>
    </font>
    <font>
      <i/>
      <sz val="14"/>
      <name val="Times New Roman"/>
      <family val="1"/>
    </font>
    <font>
      <sz val="14"/>
      <color rgb="FFFF0000"/>
      <name val="Times New Roman"/>
      <family val="1"/>
    </font>
    <font>
      <sz val="9"/>
      <name val="Times New Roman"/>
      <family val="1"/>
    </font>
    <font>
      <b/>
      <sz val="12"/>
      <color theme="1"/>
      <name val="Times New Roman"/>
      <family val="1"/>
    </font>
    <font>
      <sz val="12"/>
      <color theme="1"/>
      <name val="Times New Roman"/>
      <family val="1"/>
    </font>
    <font>
      <b/>
      <i/>
      <sz val="12"/>
      <name val="Times New Roman"/>
      <family val="1"/>
    </font>
    <font>
      <sz val="13"/>
      <color rgb="FF000000"/>
      <name val="Times New Roman"/>
      <family val="1"/>
    </font>
    <font>
      <sz val="8"/>
      <name val="Times New Roman"/>
      <family val="1"/>
    </font>
    <font>
      <sz val="12"/>
      <color theme="1"/>
      <name val="Times New Roman"/>
      <family val="2"/>
    </font>
    <font>
      <sz val="9"/>
      <name val="Arial MT"/>
      <family val="2"/>
    </font>
    <font>
      <i/>
      <sz val="8"/>
      <name val="Times New Roman"/>
      <family val="1"/>
    </font>
    <font>
      <b/>
      <sz val="14"/>
      <color rgb="FFFF0000"/>
      <name val="Times New Roman"/>
      <family val="1"/>
    </font>
    <font>
      <b/>
      <u/>
      <sz val="12"/>
      <name val="Times New Roman"/>
      <family val="1"/>
    </font>
    <font>
      <sz val="11"/>
      <name val="Times New Roman"/>
      <family val="1"/>
    </font>
    <font>
      <b/>
      <sz val="11"/>
      <name val="Times New Roman"/>
      <family val="1"/>
    </font>
    <font>
      <sz val="11"/>
      <color theme="1"/>
      <name val="Times New Roman"/>
      <family val="1"/>
    </font>
    <font>
      <sz val="12"/>
      <color rgb="FFFF0000"/>
      <name val="Times New Roman"/>
      <family val="1"/>
    </font>
    <font>
      <b/>
      <sz val="12"/>
      <color rgb="FFFF0000"/>
      <name val="Times New Roman"/>
      <family val="1"/>
    </font>
    <font>
      <sz val="12"/>
      <color rgb="FF000000"/>
      <name val="Times New Roman"/>
      <family val="1"/>
    </font>
    <font>
      <b/>
      <sz val="13"/>
      <color theme="1"/>
      <name val="Times New Roman"/>
      <family val="1"/>
    </font>
    <font>
      <sz val="14"/>
      <color theme="1"/>
      <name val="Times New Roman"/>
      <family val="1"/>
    </font>
    <font>
      <b/>
      <sz val="14"/>
      <color theme="1"/>
      <name val="Times New Roman"/>
      <family val="1"/>
    </font>
    <font>
      <i/>
      <sz val="13"/>
      <name val="Times New Roman"/>
      <family val="1"/>
    </font>
    <font>
      <i/>
      <sz val="12"/>
      <color theme="1"/>
      <name val="Times New Roman"/>
      <family val="1"/>
    </font>
    <font>
      <sz val="12"/>
      <name val="Arial"/>
      <family val="2"/>
    </font>
    <font>
      <b/>
      <sz val="11"/>
      <color theme="1"/>
      <name val="Times New Roman"/>
      <family val="1"/>
    </font>
    <font>
      <u/>
      <sz val="10"/>
      <color theme="10"/>
      <name val="Arial"/>
      <family val="2"/>
    </font>
    <font>
      <b/>
      <i/>
      <sz val="13"/>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bottom/>
      <diagonal/>
    </border>
    <border>
      <left style="thin">
        <color indexed="64"/>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bottom style="thin">
        <color rgb="FF000000"/>
      </bottom>
      <diagonal/>
    </border>
  </borders>
  <cellStyleXfs count="12">
    <xf numFmtId="0" fontId="0" fillId="0" borderId="0"/>
    <xf numFmtId="164" fontId="1"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1" fillId="0" borderId="0"/>
    <xf numFmtId="0" fontId="1" fillId="0" borderId="0"/>
    <xf numFmtId="0" fontId="23" fillId="0" borderId="0"/>
    <xf numFmtId="165" fontId="23" fillId="0" borderId="0" applyFont="0" applyFill="0" applyBorder="0" applyAlignment="0" applyProtection="0"/>
    <xf numFmtId="164" fontId="1" fillId="0" borderId="0" applyFont="0" applyFill="0" applyBorder="0" applyAlignment="0" applyProtection="0"/>
    <xf numFmtId="0" fontId="41" fillId="0" borderId="0" applyNumberFormat="0" applyFill="0" applyBorder="0" applyAlignment="0" applyProtection="0"/>
  </cellStyleXfs>
  <cellXfs count="489">
    <xf numFmtId="0" fontId="0" fillId="0" borderId="0" xfId="0"/>
    <xf numFmtId="0" fontId="4" fillId="0" borderId="0" xfId="0" applyFont="1"/>
    <xf numFmtId="0" fontId="7" fillId="0" borderId="0" xfId="0" applyFont="1"/>
    <xf numFmtId="0" fontId="3" fillId="2" borderId="0" xfId="0" applyFont="1" applyFill="1"/>
    <xf numFmtId="0" fontId="5" fillId="2" borderId="0" xfId="0" applyFont="1" applyFill="1"/>
    <xf numFmtId="166" fontId="5" fillId="3" borderId="1" xfId="1" applyNumberFormat="1" applyFont="1" applyFill="1" applyBorder="1" applyAlignment="1"/>
    <xf numFmtId="166" fontId="4" fillId="3" borderId="1" xfId="1" applyNumberFormat="1" applyFont="1" applyFill="1" applyBorder="1" applyAlignment="1"/>
    <xf numFmtId="166" fontId="4" fillId="0" borderId="0" xfId="0" applyNumberFormat="1" applyFont="1"/>
    <xf numFmtId="166" fontId="4" fillId="3" borderId="1" xfId="5" applyNumberFormat="1" applyFont="1" applyFill="1" applyBorder="1" applyAlignment="1">
      <alignment horizontal="center" wrapText="1"/>
    </xf>
    <xf numFmtId="166" fontId="5" fillId="3" borderId="1" xfId="5" applyNumberFormat="1" applyFont="1" applyFill="1" applyBorder="1" applyAlignment="1">
      <alignment horizontal="center" wrapText="1"/>
    </xf>
    <xf numFmtId="166" fontId="13" fillId="3" borderId="1" xfId="1" applyNumberFormat="1" applyFont="1" applyFill="1" applyBorder="1" applyAlignment="1"/>
    <xf numFmtId="37" fontId="4" fillId="3" borderId="1" xfId="0" quotePrefix="1" applyNumberFormat="1" applyFont="1" applyFill="1" applyBorder="1" applyAlignment="1">
      <alignment wrapText="1"/>
    </xf>
    <xf numFmtId="3" fontId="17" fillId="3" borderId="12" xfId="0" applyNumberFormat="1" applyFont="1" applyFill="1" applyBorder="1" applyAlignment="1">
      <alignment horizontal="right" shrinkToFit="1"/>
    </xf>
    <xf numFmtId="3" fontId="4" fillId="0" borderId="0" xfId="0" applyNumberFormat="1" applyFont="1"/>
    <xf numFmtId="0" fontId="4" fillId="3" borderId="1" xfId="5" applyFont="1" applyFill="1" applyBorder="1" applyAlignment="1">
      <alignment horizontal="center"/>
    </xf>
    <xf numFmtId="0" fontId="5" fillId="3" borderId="1" xfId="5" applyFont="1" applyFill="1" applyBorder="1" applyAlignment="1">
      <alignment horizontal="center"/>
    </xf>
    <xf numFmtId="37" fontId="5" fillId="3" borderId="1" xfId="0" applyNumberFormat="1" applyFont="1" applyFill="1" applyBorder="1" applyAlignment="1">
      <alignment wrapText="1"/>
    </xf>
    <xf numFmtId="37" fontId="13" fillId="3" borderId="1" xfId="0" quotePrefix="1" applyNumberFormat="1" applyFont="1" applyFill="1" applyBorder="1" applyAlignment="1">
      <alignment wrapText="1"/>
    </xf>
    <xf numFmtId="37" fontId="4" fillId="3" borderId="1" xfId="0" applyNumberFormat="1" applyFont="1" applyFill="1" applyBorder="1" applyAlignment="1">
      <alignment wrapText="1"/>
    </xf>
    <xf numFmtId="37" fontId="4" fillId="3" borderId="3" xfId="0" quotePrefix="1" applyNumberFormat="1" applyFont="1" applyFill="1" applyBorder="1" applyAlignment="1">
      <alignment wrapText="1"/>
    </xf>
    <xf numFmtId="166" fontId="4" fillId="3" borderId="3" xfId="5" applyNumberFormat="1" applyFont="1" applyFill="1" applyBorder="1" applyAlignment="1">
      <alignment horizontal="center" wrapText="1"/>
    </xf>
    <xf numFmtId="0" fontId="4" fillId="3" borderId="1" xfId="5" applyFont="1" applyFill="1" applyBorder="1" applyAlignment="1">
      <alignment horizontal="center" vertical="center"/>
    </xf>
    <xf numFmtId="165" fontId="4" fillId="3" borderId="1" xfId="2" applyFont="1" applyFill="1" applyBorder="1" applyAlignment="1">
      <alignment horizontal="center" wrapText="1"/>
    </xf>
    <xf numFmtId="0" fontId="5" fillId="3" borderId="1" xfId="0" applyFont="1" applyFill="1" applyBorder="1" applyAlignment="1">
      <alignment horizontal="center"/>
    </xf>
    <xf numFmtId="0" fontId="5" fillId="3" borderId="1" xfId="0" applyFont="1" applyFill="1" applyBorder="1"/>
    <xf numFmtId="166" fontId="5" fillId="3" borderId="1" xfId="0" applyNumberFormat="1" applyFont="1" applyFill="1" applyBorder="1"/>
    <xf numFmtId="37" fontId="13" fillId="3" borderId="1" xfId="0" applyNumberFormat="1" applyFont="1" applyFill="1" applyBorder="1" applyAlignment="1">
      <alignment wrapText="1"/>
    </xf>
    <xf numFmtId="3" fontId="4" fillId="3" borderId="12" xfId="0" applyNumberFormat="1" applyFont="1" applyFill="1" applyBorder="1" applyAlignment="1">
      <alignment horizontal="right" shrinkToFit="1"/>
    </xf>
    <xf numFmtId="3" fontId="22" fillId="3" borderId="12" xfId="0" applyNumberFormat="1" applyFont="1" applyFill="1" applyBorder="1" applyAlignment="1">
      <alignment horizontal="right" shrinkToFit="1"/>
    </xf>
    <xf numFmtId="3" fontId="4" fillId="3" borderId="1" xfId="0" applyNumberFormat="1" applyFont="1" applyFill="1" applyBorder="1" applyAlignment="1">
      <alignment horizontal="right" shrinkToFit="1"/>
    </xf>
    <xf numFmtId="3" fontId="5" fillId="3" borderId="1" xfId="0" applyNumberFormat="1" applyFont="1" applyFill="1" applyBorder="1"/>
    <xf numFmtId="166" fontId="10" fillId="3" borderId="1" xfId="1" applyNumberFormat="1" applyFont="1" applyFill="1" applyBorder="1" applyAlignment="1">
      <alignment wrapText="1"/>
    </xf>
    <xf numFmtId="166" fontId="0" fillId="0" borderId="0" xfId="0" applyNumberFormat="1"/>
    <xf numFmtId="0" fontId="4" fillId="3" borderId="3" xfId="0" applyFont="1" applyFill="1" applyBorder="1" applyAlignment="1">
      <alignment horizontal="center"/>
    </xf>
    <xf numFmtId="3" fontId="4" fillId="3" borderId="13" xfId="0" applyNumberFormat="1" applyFont="1" applyFill="1" applyBorder="1" applyAlignment="1">
      <alignment horizontal="right" shrinkToFit="1"/>
    </xf>
    <xf numFmtId="3" fontId="22" fillId="3" borderId="13" xfId="0" applyNumberFormat="1" applyFont="1" applyFill="1" applyBorder="1" applyAlignment="1">
      <alignment horizontal="right" shrinkToFit="1"/>
    </xf>
    <xf numFmtId="3" fontId="4" fillId="3" borderId="3" xfId="0" applyNumberFormat="1" applyFont="1" applyFill="1" applyBorder="1" applyAlignment="1">
      <alignment horizontal="right" shrinkToFit="1"/>
    </xf>
    <xf numFmtId="166" fontId="5" fillId="3" borderId="3" xfId="5" applyNumberFormat="1" applyFont="1" applyFill="1" applyBorder="1" applyAlignment="1">
      <alignment horizontal="center" wrapText="1"/>
    </xf>
    <xf numFmtId="3" fontId="22" fillId="3" borderId="1" xfId="0" applyNumberFormat="1" applyFont="1" applyFill="1" applyBorder="1" applyAlignment="1">
      <alignment horizontal="right" shrinkToFit="1"/>
    </xf>
    <xf numFmtId="166" fontId="4" fillId="3" borderId="8" xfId="1" applyNumberFormat="1" applyFont="1" applyFill="1" applyBorder="1" applyAlignment="1"/>
    <xf numFmtId="166" fontId="4" fillId="3" borderId="8" xfId="5" applyNumberFormat="1" applyFont="1" applyFill="1" applyBorder="1" applyAlignment="1">
      <alignment horizontal="center" wrapText="1"/>
    </xf>
    <xf numFmtId="0" fontId="3" fillId="3" borderId="3" xfId="5" applyFont="1" applyFill="1" applyBorder="1" applyAlignment="1">
      <alignment horizontal="center" vertical="center" wrapText="1"/>
    </xf>
    <xf numFmtId="0" fontId="3" fillId="3" borderId="2" xfId="5" applyFont="1" applyFill="1" applyBorder="1" applyAlignment="1">
      <alignment horizontal="center" vertical="center" wrapText="1"/>
    </xf>
    <xf numFmtId="166" fontId="13" fillId="3" borderId="3" xfId="1" applyNumberFormat="1" applyFont="1" applyFill="1" applyBorder="1" applyAlignment="1"/>
    <xf numFmtId="3" fontId="24" fillId="3" borderId="13" xfId="0" applyNumberFormat="1" applyFont="1" applyFill="1" applyBorder="1" applyAlignment="1">
      <alignment horizontal="right" shrinkToFit="1"/>
    </xf>
    <xf numFmtId="3" fontId="24" fillId="3" borderId="1" xfId="0" applyNumberFormat="1" applyFont="1" applyFill="1" applyBorder="1" applyAlignment="1">
      <alignment horizontal="right" shrinkToFit="1"/>
    </xf>
    <xf numFmtId="3" fontId="17" fillId="3" borderId="1" xfId="0" applyNumberFormat="1" applyFont="1" applyFill="1" applyBorder="1" applyAlignment="1">
      <alignment horizontal="right" shrinkToFit="1"/>
    </xf>
    <xf numFmtId="166" fontId="5" fillId="3" borderId="1" xfId="1" applyNumberFormat="1" applyFont="1" applyFill="1" applyBorder="1" applyAlignment="1">
      <alignment horizontal="right" shrinkToFit="1"/>
    </xf>
    <xf numFmtId="166" fontId="4" fillId="3" borderId="3" xfId="1" applyNumberFormat="1" applyFont="1" applyFill="1" applyBorder="1" applyAlignment="1"/>
    <xf numFmtId="3" fontId="24" fillId="3" borderId="12" xfId="0" applyNumberFormat="1" applyFont="1" applyFill="1" applyBorder="1" applyAlignment="1">
      <alignment horizontal="right" shrinkToFit="1"/>
    </xf>
    <xf numFmtId="0" fontId="14" fillId="3" borderId="2" xfId="5" applyFont="1" applyFill="1" applyBorder="1" applyAlignment="1">
      <alignment horizontal="center" wrapText="1"/>
    </xf>
    <xf numFmtId="3" fontId="13" fillId="3" borderId="1" xfId="0" applyNumberFormat="1" applyFont="1" applyFill="1" applyBorder="1" applyAlignment="1">
      <alignment horizontal="right" shrinkToFit="1"/>
    </xf>
    <xf numFmtId="3" fontId="25" fillId="3" borderId="1" xfId="0" applyNumberFormat="1" applyFont="1" applyFill="1" applyBorder="1" applyAlignment="1">
      <alignment horizontal="right" shrinkToFit="1"/>
    </xf>
    <xf numFmtId="166" fontId="13" fillId="3" borderId="1" xfId="5" applyNumberFormat="1" applyFont="1" applyFill="1" applyBorder="1" applyAlignment="1">
      <alignment horizontal="center" wrapText="1"/>
    </xf>
    <xf numFmtId="37" fontId="8" fillId="0" borderId="1" xfId="4" quotePrefix="1" applyNumberFormat="1" applyFont="1" applyFill="1" applyBorder="1" applyAlignment="1">
      <alignment horizontal="left"/>
    </xf>
    <xf numFmtId="0" fontId="8" fillId="0" borderId="0" xfId="0" applyFont="1"/>
    <xf numFmtId="166" fontId="6" fillId="0" borderId="1" xfId="1" applyNumberFormat="1" applyFont="1" applyFill="1" applyBorder="1" applyAlignment="1">
      <alignment horizontal="center" vertical="center" wrapText="1"/>
    </xf>
    <xf numFmtId="0" fontId="6" fillId="3" borderId="1" xfId="5" applyFont="1" applyFill="1" applyBorder="1" applyAlignment="1">
      <alignment wrapText="1"/>
    </xf>
    <xf numFmtId="166" fontId="6" fillId="3" borderId="1" xfId="7" applyNumberFormat="1" applyFont="1" applyFill="1" applyBorder="1" applyAlignment="1">
      <alignment wrapText="1"/>
    </xf>
    <xf numFmtId="0" fontId="8" fillId="3" borderId="1" xfId="0" quotePrefix="1" applyFont="1" applyFill="1" applyBorder="1" applyAlignment="1">
      <alignment wrapText="1"/>
    </xf>
    <xf numFmtId="168" fontId="8" fillId="3" borderId="1" xfId="10" applyNumberFormat="1" applyFont="1" applyFill="1" applyBorder="1" applyAlignment="1">
      <alignment horizontal="right"/>
    </xf>
    <xf numFmtId="0" fontId="8" fillId="0" borderId="1" xfId="0" quotePrefix="1" applyFont="1" applyBorder="1" applyAlignment="1">
      <alignment wrapText="1"/>
    </xf>
    <xf numFmtId="37" fontId="8" fillId="0" borderId="1" xfId="4" quotePrefix="1" applyNumberFormat="1" applyFont="1" applyBorder="1" applyAlignment="1">
      <alignment horizontal="left"/>
    </xf>
    <xf numFmtId="169" fontId="8" fillId="2" borderId="1" xfId="10" applyNumberFormat="1" applyFont="1" applyFill="1" applyBorder="1" applyAlignment="1">
      <alignment horizontal="center" wrapText="1"/>
    </xf>
    <xf numFmtId="37" fontId="8" fillId="0" borderId="1" xfId="4" quotePrefix="1" applyNumberFormat="1" applyFont="1" applyBorder="1" applyAlignment="1">
      <alignment horizontal="left" wrapText="1"/>
    </xf>
    <xf numFmtId="165" fontId="8" fillId="3" borderId="1" xfId="9" applyFont="1" applyFill="1" applyBorder="1" applyAlignment="1">
      <alignment horizontal="center" wrapText="1"/>
    </xf>
    <xf numFmtId="165" fontId="8" fillId="2" borderId="1" xfId="2" applyFont="1" applyFill="1" applyBorder="1" applyAlignment="1">
      <alignment horizontal="center" wrapText="1"/>
    </xf>
    <xf numFmtId="166" fontId="8" fillId="3" borderId="1" xfId="10" applyNumberFormat="1" applyFont="1" applyFill="1" applyBorder="1" applyAlignment="1">
      <alignment horizontal="center" wrapText="1"/>
    </xf>
    <xf numFmtId="165" fontId="8" fillId="3" borderId="1" xfId="2" applyFont="1" applyFill="1" applyBorder="1" applyAlignment="1">
      <alignment horizontal="right" wrapText="1"/>
    </xf>
    <xf numFmtId="0" fontId="11" fillId="0" borderId="0" xfId="0" applyFont="1" applyAlignment="1"/>
    <xf numFmtId="0" fontId="6" fillId="0" borderId="1" xfId="0" quotePrefix="1" applyFont="1" applyBorder="1" applyAlignment="1">
      <alignment horizontal="center"/>
    </xf>
    <xf numFmtId="166" fontId="6" fillId="0" borderId="1" xfId="0" applyNumberFormat="1" applyFont="1" applyBorder="1" applyAlignment="1">
      <alignment horizontal="center" wrapText="1"/>
    </xf>
    <xf numFmtId="0" fontId="16" fillId="0" borderId="1" xfId="0" quotePrefix="1" applyFont="1" applyBorder="1" applyAlignment="1">
      <alignment horizontal="center"/>
    </xf>
    <xf numFmtId="166" fontId="16" fillId="0" borderId="1" xfId="0" applyNumberFormat="1" applyFont="1" applyBorder="1" applyAlignment="1">
      <alignment horizontal="center" wrapText="1"/>
    </xf>
    <xf numFmtId="0" fontId="8" fillId="0" borderId="1" xfId="0" quotePrefix="1" applyFont="1" applyBorder="1" applyAlignment="1">
      <alignment horizontal="center"/>
    </xf>
    <xf numFmtId="166" fontId="8" fillId="0" borderId="1" xfId="0" applyNumberFormat="1" applyFont="1" applyBorder="1" applyAlignment="1">
      <alignment horizontal="center" wrapText="1"/>
    </xf>
    <xf numFmtId="169" fontId="8" fillId="3" borderId="1" xfId="10" applyNumberFormat="1" applyFont="1" applyFill="1" applyBorder="1" applyAlignment="1">
      <alignment horizontal="right" wrapText="1"/>
    </xf>
    <xf numFmtId="166" fontId="26" fillId="0" borderId="1" xfId="0" applyNumberFormat="1" applyFont="1" applyBorder="1" applyAlignment="1">
      <alignment horizontal="center" wrapText="1"/>
    </xf>
    <xf numFmtId="166" fontId="6" fillId="0" borderId="1" xfId="1" applyNumberFormat="1" applyFont="1" applyFill="1" applyBorder="1" applyAlignment="1">
      <alignment horizontal="right"/>
    </xf>
    <xf numFmtId="166" fontId="6" fillId="0" borderId="1" xfId="1" applyNumberFormat="1" applyFont="1" applyFill="1" applyBorder="1" applyAlignment="1"/>
    <xf numFmtId="0" fontId="15" fillId="0" borderId="3" xfId="0" applyFont="1" applyBorder="1" applyAlignment="1">
      <alignment horizontal="center" vertical="center" wrapText="1"/>
    </xf>
    <xf numFmtId="166" fontId="15" fillId="0" borderId="1" xfId="1" quotePrefix="1" applyNumberFormat="1" applyFont="1" applyFill="1" applyBorder="1" applyAlignment="1">
      <alignment horizontal="center" vertical="center" wrapText="1"/>
    </xf>
    <xf numFmtId="166" fontId="15" fillId="0" borderId="3" xfId="1" quotePrefix="1" applyNumberFormat="1" applyFont="1" applyFill="1" applyBorder="1" applyAlignment="1">
      <alignment horizontal="center" vertical="center" wrapText="1"/>
    </xf>
    <xf numFmtId="3" fontId="8" fillId="3" borderId="1" xfId="0" applyNumberFormat="1" applyFont="1" applyFill="1" applyBorder="1" applyAlignment="1">
      <alignment horizontal="right" wrapText="1"/>
    </xf>
    <xf numFmtId="0" fontId="11" fillId="3" borderId="6" xfId="0" applyFont="1" applyFill="1" applyBorder="1" applyAlignment="1">
      <alignment horizontal="center" vertical="top" wrapText="1"/>
    </xf>
    <xf numFmtId="164" fontId="6" fillId="4" borderId="1" xfId="1" applyFont="1" applyFill="1" applyBorder="1" applyAlignment="1">
      <alignment horizontal="justify" wrapText="1"/>
    </xf>
    <xf numFmtId="166" fontId="6" fillId="4" borderId="1" xfId="1" applyNumberFormat="1" applyFont="1" applyFill="1" applyBorder="1" applyAlignment="1">
      <alignment horizontal="center" wrapText="1"/>
    </xf>
    <xf numFmtId="166" fontId="6" fillId="4" borderId="1" xfId="1" applyNumberFormat="1" applyFont="1" applyFill="1" applyBorder="1" applyAlignment="1">
      <alignment horizontal="justify" wrapText="1"/>
    </xf>
    <xf numFmtId="164" fontId="8" fillId="4" borderId="1" xfId="1" applyFont="1" applyFill="1" applyBorder="1" applyAlignment="1">
      <alignment horizontal="justify" wrapText="1"/>
    </xf>
    <xf numFmtId="166" fontId="8" fillId="4" borderId="1" xfId="1" applyNumberFormat="1" applyFont="1" applyFill="1" applyBorder="1" applyAlignment="1">
      <alignment horizontal="center" wrapText="1"/>
    </xf>
    <xf numFmtId="164" fontId="6" fillId="4" borderId="1" xfId="1" applyFont="1" applyFill="1" applyBorder="1" applyAlignment="1">
      <alignment horizontal="right"/>
    </xf>
    <xf numFmtId="166" fontId="6" fillId="4" borderId="1" xfId="1" applyNumberFormat="1" applyFont="1" applyFill="1" applyBorder="1" applyAlignment="1">
      <alignment horizontal="right"/>
    </xf>
    <xf numFmtId="0" fontId="6" fillId="3" borderId="4" xfId="0" applyFont="1" applyFill="1" applyBorder="1" applyAlignment="1">
      <alignment horizontal="justify" wrapText="1"/>
    </xf>
    <xf numFmtId="0" fontId="6" fillId="3" borderId="9" xfId="0" applyFont="1" applyFill="1" applyBorder="1" applyAlignment="1">
      <alignment horizontal="justify" wrapText="1"/>
    </xf>
    <xf numFmtId="0" fontId="8" fillId="3" borderId="1" xfId="0" applyFont="1" applyFill="1" applyBorder="1" applyAlignment="1">
      <alignment horizontal="center" wrapText="1"/>
    </xf>
    <xf numFmtId="0" fontId="8" fillId="3" borderId="4" xfId="0" applyFont="1" applyFill="1" applyBorder="1" applyAlignment="1">
      <alignment horizontal="justify" wrapText="1"/>
    </xf>
    <xf numFmtId="0" fontId="8" fillId="3" borderId="9" xfId="0" applyFont="1" applyFill="1" applyBorder="1" applyAlignment="1">
      <alignment horizontal="justify" wrapText="1"/>
    </xf>
    <xf numFmtId="0" fontId="6" fillId="3" borderId="9" xfId="0" applyFont="1" applyFill="1" applyBorder="1" applyAlignment="1"/>
    <xf numFmtId="0" fontId="12" fillId="3" borderId="1" xfId="0" applyFont="1" applyFill="1" applyBorder="1" applyAlignment="1">
      <alignment horizontal="center" vertical="center"/>
    </xf>
    <xf numFmtId="0" fontId="12" fillId="3" borderId="3" xfId="0" quotePrefix="1" applyFont="1" applyFill="1" applyBorder="1" applyAlignment="1">
      <alignment horizontal="center" vertical="center" wrapText="1"/>
    </xf>
    <xf numFmtId="0" fontId="12" fillId="3" borderId="1" xfId="0" quotePrefix="1" applyFont="1" applyFill="1" applyBorder="1" applyAlignment="1">
      <alignment horizontal="center" vertical="center" wrapText="1"/>
    </xf>
    <xf numFmtId="0" fontId="10" fillId="3" borderId="1" xfId="0" applyFont="1" applyFill="1" applyBorder="1" applyAlignment="1">
      <alignment horizontal="center"/>
    </xf>
    <xf numFmtId="166" fontId="10" fillId="3" borderId="9" xfId="1" applyNumberFormat="1" applyFont="1" applyFill="1" applyBorder="1" applyAlignment="1">
      <alignment wrapText="1"/>
    </xf>
    <xf numFmtId="2" fontId="0" fillId="0" borderId="0" xfId="0" applyNumberFormat="1"/>
    <xf numFmtId="0" fontId="27" fillId="0" borderId="0" xfId="0" applyFont="1" applyAlignment="1">
      <alignment horizontal="right"/>
    </xf>
    <xf numFmtId="0" fontId="2" fillId="0" borderId="0" xfId="0" applyFont="1"/>
    <xf numFmtId="164" fontId="0" fillId="0" borderId="0" xfId="1" applyFont="1"/>
    <xf numFmtId="0" fontId="2" fillId="0" borderId="0" xfId="0" quotePrefix="1" applyFont="1"/>
    <xf numFmtId="166" fontId="9" fillId="3" borderId="1" xfId="1" quotePrefix="1" applyNumberFormat="1" applyFont="1" applyFill="1" applyBorder="1" applyAlignment="1">
      <alignment horizontal="right" wrapText="1"/>
    </xf>
    <xf numFmtId="37" fontId="10" fillId="3" borderId="1" xfId="4" applyNumberFormat="1" applyFont="1" applyFill="1" applyBorder="1" applyAlignment="1"/>
    <xf numFmtId="3" fontId="10" fillId="3" borderId="1" xfId="0" applyNumberFormat="1" applyFont="1" applyFill="1" applyBorder="1" applyAlignment="1">
      <alignment horizontal="right" wrapText="1"/>
    </xf>
    <xf numFmtId="3" fontId="10" fillId="3" borderId="1" xfId="0" applyNumberFormat="1" applyFont="1" applyFill="1" applyBorder="1" applyAlignment="1">
      <alignment wrapText="1"/>
    </xf>
    <xf numFmtId="0" fontId="21" fillId="3" borderId="1" xfId="0" applyFont="1" applyFill="1" applyBorder="1" applyAlignment="1">
      <alignment horizontal="right"/>
    </xf>
    <xf numFmtId="0" fontId="10" fillId="3" borderId="1" xfId="0" applyFont="1" applyFill="1" applyBorder="1" applyAlignment="1">
      <alignment wrapText="1"/>
    </xf>
    <xf numFmtId="3" fontId="21" fillId="3" borderId="1" xfId="0" applyNumberFormat="1" applyFont="1" applyFill="1" applyBorder="1" applyAlignment="1">
      <alignment horizontal="right"/>
    </xf>
    <xf numFmtId="166" fontId="9" fillId="3" borderId="1" xfId="1" applyNumberFormat="1" applyFont="1" applyFill="1" applyBorder="1" applyAlignment="1">
      <alignment wrapText="1"/>
    </xf>
    <xf numFmtId="37" fontId="10" fillId="3" borderId="4" xfId="4" applyNumberFormat="1" applyFont="1" applyFill="1" applyBorder="1" applyAlignment="1"/>
    <xf numFmtId="164" fontId="10" fillId="3" borderId="9" xfId="1" applyFont="1" applyFill="1" applyBorder="1" applyAlignment="1">
      <alignment wrapText="1"/>
    </xf>
    <xf numFmtId="0" fontId="10" fillId="3" borderId="9" xfId="0" applyFont="1" applyFill="1" applyBorder="1" applyAlignment="1">
      <alignment wrapText="1"/>
    </xf>
    <xf numFmtId="3" fontId="21" fillId="3" borderId="9" xfId="0" applyNumberFormat="1" applyFont="1" applyFill="1" applyBorder="1" applyAlignment="1">
      <alignment horizontal="right"/>
    </xf>
    <xf numFmtId="166" fontId="19" fillId="3" borderId="1" xfId="1" applyNumberFormat="1" applyFont="1" applyFill="1" applyBorder="1" applyAlignment="1"/>
    <xf numFmtId="0" fontId="21" fillId="3" borderId="9" xfId="0" applyFont="1" applyFill="1" applyBorder="1" applyAlignment="1">
      <alignment horizontal="right"/>
    </xf>
    <xf numFmtId="3" fontId="10" fillId="3" borderId="9" xfId="0" applyNumberFormat="1" applyFont="1" applyFill="1" applyBorder="1" applyAlignment="1">
      <alignment wrapText="1"/>
    </xf>
    <xf numFmtId="166" fontId="9" fillId="3" borderId="1" xfId="0" applyNumberFormat="1" applyFont="1" applyFill="1" applyBorder="1" applyAlignment="1">
      <alignment wrapText="1"/>
    </xf>
    <xf numFmtId="0" fontId="4"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horizontal="left" wrapText="1"/>
    </xf>
    <xf numFmtId="0" fontId="28" fillId="0" borderId="1" xfId="0" applyFont="1" applyBorder="1" applyAlignment="1">
      <alignment horizontal="center" vertical="center" wrapText="1"/>
    </xf>
    <xf numFmtId="0" fontId="28" fillId="0" borderId="1" xfId="0" applyFont="1" applyBorder="1" applyAlignment="1">
      <alignment horizontal="left"/>
    </xf>
    <xf numFmtId="0" fontId="2" fillId="0" borderId="1" xfId="0" applyFont="1" applyBorder="1" applyAlignment="1">
      <alignment horizontal="center" vertical="center"/>
    </xf>
    <xf numFmtId="0" fontId="2" fillId="3" borderId="4"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justify" wrapText="1"/>
    </xf>
    <xf numFmtId="166" fontId="6" fillId="4" borderId="9" xfId="1" applyNumberFormat="1" applyFont="1" applyFill="1" applyBorder="1" applyAlignment="1">
      <alignment horizontal="center" wrapText="1"/>
    </xf>
    <xf numFmtId="166" fontId="8" fillId="4" borderId="9" xfId="1" applyNumberFormat="1" applyFont="1" applyFill="1" applyBorder="1" applyAlignment="1">
      <alignment horizontal="center" wrapText="1"/>
    </xf>
    <xf numFmtId="164" fontId="8" fillId="4" borderId="9" xfId="1" applyFont="1" applyFill="1" applyBorder="1" applyAlignment="1">
      <alignment horizontal="center" wrapText="1"/>
    </xf>
    <xf numFmtId="0" fontId="17" fillId="3" borderId="9" xfId="0" applyFont="1" applyFill="1" applyBorder="1" applyAlignment="1">
      <alignment horizontal="justify" wrapText="1"/>
    </xf>
    <xf numFmtId="164" fontId="8" fillId="4" borderId="9" xfId="1" applyNumberFormat="1" applyFont="1" applyFill="1" applyBorder="1" applyAlignment="1">
      <alignment horizontal="center" wrapText="1"/>
    </xf>
    <xf numFmtId="37" fontId="2" fillId="0" borderId="0" xfId="0" applyNumberFormat="1" applyFont="1"/>
    <xf numFmtId="37" fontId="11" fillId="0" borderId="6" xfId="0" applyNumberFormat="1" applyFont="1" applyBorder="1" applyAlignment="1"/>
    <xf numFmtId="166" fontId="2" fillId="3" borderId="1" xfId="1" applyNumberFormat="1" applyFont="1" applyFill="1" applyBorder="1" applyAlignment="1"/>
    <xf numFmtId="166" fontId="2" fillId="3" borderId="2" xfId="1" applyNumberFormat="1" applyFont="1" applyFill="1" applyBorder="1" applyAlignment="1"/>
    <xf numFmtId="166" fontId="28" fillId="3" borderId="1" xfId="1" applyNumberFormat="1" applyFont="1" applyFill="1" applyBorder="1" applyAlignment="1"/>
    <xf numFmtId="166" fontId="3" fillId="3" borderId="1" xfId="1" applyNumberFormat="1" applyFont="1" applyFill="1" applyBorder="1" applyAlignment="1"/>
    <xf numFmtId="37" fontId="3" fillId="3" borderId="3" xfId="0" applyNumberFormat="1" applyFont="1" applyFill="1" applyBorder="1" applyAlignment="1">
      <alignment horizontal="center" vertical="center" wrapText="1"/>
    </xf>
    <xf numFmtId="37" fontId="3" fillId="3" borderId="14" xfId="0" applyNumberFormat="1" applyFont="1" applyFill="1" applyBorder="1" applyAlignment="1">
      <alignment horizontal="center" vertical="center" wrapText="1"/>
    </xf>
    <xf numFmtId="0" fontId="13" fillId="3" borderId="1" xfId="0" applyFont="1" applyFill="1" applyBorder="1" applyAlignment="1">
      <alignment horizontal="center"/>
    </xf>
    <xf numFmtId="37" fontId="13" fillId="3" borderId="1" xfId="0" applyNumberFormat="1" applyFont="1" applyFill="1" applyBorder="1" applyAlignment="1">
      <alignment horizontal="center"/>
    </xf>
    <xf numFmtId="170" fontId="13" fillId="3" borderId="1" xfId="0" quotePrefix="1" applyNumberFormat="1" applyFont="1" applyFill="1" applyBorder="1" applyAlignment="1">
      <alignment horizontal="center"/>
    </xf>
    <xf numFmtId="37" fontId="13" fillId="3" borderId="3" xfId="0" applyNumberFormat="1" applyFont="1" applyFill="1" applyBorder="1" applyAlignment="1">
      <alignment horizontal="center"/>
    </xf>
    <xf numFmtId="0" fontId="3" fillId="3" borderId="1" xfId="0" applyFont="1" applyFill="1" applyBorder="1" applyAlignment="1">
      <alignment horizontal="center"/>
    </xf>
    <xf numFmtId="37" fontId="3" fillId="3" borderId="1" xfId="0" applyNumberFormat="1" applyFont="1" applyFill="1" applyBorder="1" applyAlignment="1">
      <alignment horizontal="left"/>
    </xf>
    <xf numFmtId="166" fontId="3" fillId="3" borderId="1" xfId="1" applyNumberFormat="1" applyFont="1" applyFill="1" applyBorder="1" applyAlignment="1">
      <alignment horizontal="right"/>
    </xf>
    <xf numFmtId="37" fontId="11" fillId="3" borderId="1" xfId="0" applyNumberFormat="1" applyFont="1" applyFill="1" applyBorder="1" applyAlignment="1">
      <alignment horizontal="center"/>
    </xf>
    <xf numFmtId="0" fontId="2" fillId="3" borderId="1" xfId="0" applyFont="1" applyFill="1" applyBorder="1" applyAlignment="1">
      <alignment horizontal="center"/>
    </xf>
    <xf numFmtId="37" fontId="2" fillId="3" borderId="1" xfId="0" quotePrefix="1" applyNumberFormat="1" applyFont="1" applyFill="1" applyBorder="1" applyAlignment="1">
      <alignment wrapText="1"/>
    </xf>
    <xf numFmtId="166" fontId="2" fillId="3" borderId="1" xfId="1" applyNumberFormat="1" applyFont="1" applyFill="1" applyBorder="1" applyAlignment="1">
      <alignment horizontal="right"/>
    </xf>
    <xf numFmtId="166" fontId="2" fillId="3" borderId="4" xfId="1" applyNumberFormat="1" applyFont="1" applyFill="1" applyBorder="1" applyAlignment="1">
      <alignment horizontal="right"/>
    </xf>
    <xf numFmtId="166" fontId="2" fillId="3" borderId="9" xfId="1" applyNumberFormat="1" applyFont="1" applyFill="1" applyBorder="1"/>
    <xf numFmtId="166" fontId="2" fillId="3" borderId="1" xfId="1" applyNumberFormat="1" applyFont="1" applyFill="1" applyBorder="1"/>
    <xf numFmtId="166" fontId="3" fillId="3" borderId="1" xfId="1" applyNumberFormat="1" applyFont="1" applyFill="1" applyBorder="1"/>
    <xf numFmtId="166" fontId="31" fillId="3" borderId="1" xfId="1" applyNumberFormat="1" applyFont="1" applyFill="1" applyBorder="1"/>
    <xf numFmtId="166" fontId="32" fillId="3" borderId="1" xfId="1" applyNumberFormat="1" applyFont="1" applyFill="1" applyBorder="1"/>
    <xf numFmtId="166" fontId="31" fillId="3" borderId="9" xfId="1" applyNumberFormat="1" applyFont="1" applyFill="1" applyBorder="1"/>
    <xf numFmtId="166" fontId="32" fillId="3" borderId="9" xfId="1" applyNumberFormat="1" applyFont="1" applyFill="1" applyBorder="1"/>
    <xf numFmtId="166" fontId="18" fillId="3" borderId="1" xfId="1" applyNumberFormat="1" applyFont="1" applyFill="1" applyBorder="1" applyAlignment="1"/>
    <xf numFmtId="166" fontId="19" fillId="3" borderId="1" xfId="1" applyNumberFormat="1" applyFont="1" applyFill="1" applyBorder="1"/>
    <xf numFmtId="166" fontId="33" fillId="3" borderId="1" xfId="1" applyNumberFormat="1" applyFont="1" applyFill="1" applyBorder="1" applyAlignment="1"/>
    <xf numFmtId="0" fontId="11" fillId="3" borderId="2" xfId="0" applyFont="1" applyFill="1" applyBorder="1" applyAlignment="1">
      <alignment horizontal="center" vertical="center" wrapText="1"/>
    </xf>
    <xf numFmtId="166" fontId="3" fillId="0" borderId="3" xfId="1" applyNumberFormat="1" applyFont="1" applyFill="1" applyBorder="1" applyAlignment="1">
      <alignment horizontal="center" vertical="center" wrapText="1"/>
    </xf>
    <xf numFmtId="0" fontId="29" fillId="3" borderId="1" xfId="5" applyFont="1" applyFill="1" applyBorder="1" applyAlignment="1">
      <alignment horizontal="center"/>
    </xf>
    <xf numFmtId="37" fontId="28" fillId="3" borderId="1" xfId="4" quotePrefix="1" applyNumberFormat="1" applyFont="1" applyFill="1" applyBorder="1" applyAlignment="1">
      <alignment horizontal="left"/>
    </xf>
    <xf numFmtId="166" fontId="28" fillId="3" borderId="1" xfId="1" applyNumberFormat="1" applyFont="1" applyFill="1" applyBorder="1" applyAlignment="1">
      <alignment horizontal="right" wrapText="1"/>
    </xf>
    <xf numFmtId="166" fontId="28" fillId="3" borderId="1" xfId="5" applyNumberFormat="1" applyFont="1" applyFill="1" applyBorder="1" applyAlignment="1">
      <alignment horizontal="center" wrapText="1"/>
    </xf>
    <xf numFmtId="166" fontId="12" fillId="3" borderId="1" xfId="1" applyNumberFormat="1" applyFont="1" applyFill="1" applyBorder="1" applyAlignment="1"/>
    <xf numFmtId="0" fontId="28" fillId="3" borderId="1" xfId="5" applyFont="1" applyFill="1" applyBorder="1" applyAlignment="1">
      <alignment horizontal="center"/>
    </xf>
    <xf numFmtId="3" fontId="28" fillId="3" borderId="1" xfId="1" applyNumberFormat="1" applyFont="1" applyFill="1" applyBorder="1" applyAlignment="1">
      <alignment horizontal="right"/>
    </xf>
    <xf numFmtId="0" fontId="14" fillId="3" borderId="2" xfId="5" applyFont="1" applyFill="1" applyBorder="1" applyAlignment="1">
      <alignment horizontal="center" vertical="center" wrapText="1"/>
    </xf>
    <xf numFmtId="0" fontId="14" fillId="3" borderId="1" xfId="5" applyFont="1" applyFill="1" applyBorder="1" applyAlignment="1">
      <alignment horizontal="center" vertical="center" wrapText="1"/>
    </xf>
    <xf numFmtId="165" fontId="28" fillId="3" borderId="1" xfId="2" applyFont="1" applyFill="1" applyBorder="1" applyAlignment="1">
      <alignment horizontal="center" wrapText="1"/>
    </xf>
    <xf numFmtId="168" fontId="28" fillId="3" borderId="1" xfId="1" applyNumberFormat="1" applyFont="1" applyFill="1" applyBorder="1" applyAlignment="1">
      <alignment horizontal="right"/>
    </xf>
    <xf numFmtId="0" fontId="28" fillId="3" borderId="1" xfId="5" applyFont="1" applyFill="1" applyBorder="1" applyAlignment="1">
      <alignment horizontal="center" vertical="center"/>
    </xf>
    <xf numFmtId="37" fontId="28" fillId="3" borderId="1" xfId="0" applyNumberFormat="1" applyFont="1" applyFill="1" applyBorder="1" applyAlignment="1"/>
    <xf numFmtId="166" fontId="28" fillId="3" borderId="1" xfId="1" applyNumberFormat="1" applyFont="1" applyFill="1" applyBorder="1" applyAlignment="1">
      <alignment horizontal="center" wrapText="1"/>
    </xf>
    <xf numFmtId="165" fontId="28" fillId="3" borderId="1" xfId="2" applyFont="1" applyFill="1" applyBorder="1" applyAlignment="1">
      <alignment horizontal="right" wrapText="1"/>
    </xf>
    <xf numFmtId="3" fontId="28" fillId="3" borderId="1" xfId="0" applyNumberFormat="1" applyFont="1" applyFill="1" applyBorder="1" applyAlignment="1">
      <alignment horizontal="right" shrinkToFit="1"/>
    </xf>
    <xf numFmtId="0" fontId="29" fillId="3" borderId="1" xfId="5" applyFont="1" applyFill="1" applyBorder="1" applyAlignment="1">
      <alignment horizontal="center" vertical="center"/>
    </xf>
    <xf numFmtId="37" fontId="29" fillId="3" borderId="1" xfId="4" quotePrefix="1" applyNumberFormat="1" applyFont="1" applyFill="1" applyBorder="1" applyAlignment="1">
      <alignment horizontal="left" vertical="center" wrapText="1"/>
    </xf>
    <xf numFmtId="166" fontId="29" fillId="3" borderId="1" xfId="1" applyNumberFormat="1" applyFont="1" applyFill="1" applyBorder="1" applyAlignment="1">
      <alignment vertical="center"/>
    </xf>
    <xf numFmtId="37" fontId="29" fillId="3" borderId="1" xfId="4" quotePrefix="1" applyNumberFormat="1" applyFont="1" applyFill="1" applyBorder="1" applyAlignment="1">
      <alignment horizontal="left" vertical="center"/>
    </xf>
    <xf numFmtId="166" fontId="2" fillId="3" borderId="1" xfId="1" applyNumberFormat="1" applyFont="1" applyFill="1" applyBorder="1" applyAlignment="1">
      <alignment horizontal="center" wrapText="1"/>
    </xf>
    <xf numFmtId="37" fontId="28" fillId="3" borderId="1" xfId="4" quotePrefix="1" applyNumberFormat="1" applyFont="1" applyFill="1" applyBorder="1" applyAlignment="1">
      <alignment horizontal="left" vertical="center" wrapText="1"/>
    </xf>
    <xf numFmtId="0" fontId="30" fillId="3" borderId="1" xfId="0" quotePrefix="1" applyFont="1" applyFill="1" applyBorder="1" applyAlignment="1">
      <alignment wrapText="1"/>
    </xf>
    <xf numFmtId="3" fontId="30" fillId="3" borderId="1" xfId="1" applyNumberFormat="1" applyFont="1" applyFill="1" applyBorder="1" applyAlignment="1">
      <alignment horizontal="right"/>
    </xf>
    <xf numFmtId="168" fontId="30" fillId="3" borderId="1" xfId="1" applyNumberFormat="1" applyFont="1" applyFill="1" applyBorder="1" applyAlignment="1"/>
    <xf numFmtId="168" fontId="30" fillId="3" borderId="1" xfId="1" applyNumberFormat="1" applyFont="1" applyFill="1" applyBorder="1" applyAlignment="1">
      <alignment horizontal="right"/>
    </xf>
    <xf numFmtId="37" fontId="28" fillId="3" borderId="1" xfId="0" quotePrefix="1" applyNumberFormat="1" applyFont="1" applyFill="1" applyBorder="1" applyAlignment="1">
      <alignment wrapText="1"/>
    </xf>
    <xf numFmtId="37" fontId="28" fillId="3" borderId="1" xfId="4" quotePrefix="1" applyNumberFormat="1" applyFont="1" applyFill="1" applyBorder="1" applyAlignment="1">
      <alignment horizontal="left" wrapText="1"/>
    </xf>
    <xf numFmtId="37" fontId="12" fillId="3" borderId="1" xfId="4" quotePrefix="1" applyNumberFormat="1" applyFont="1" applyFill="1" applyBorder="1" applyAlignment="1">
      <alignment horizontal="center" vertical="center" wrapText="1"/>
    </xf>
    <xf numFmtId="0" fontId="4" fillId="0" borderId="1" xfId="0" applyFont="1" applyBorder="1" applyAlignment="1">
      <alignment vertical="center"/>
    </xf>
    <xf numFmtId="0" fontId="28" fillId="0" borderId="1" xfId="0" applyFont="1" applyBorder="1" applyAlignment="1">
      <alignment horizontal="left" vertical="center" wrapText="1"/>
    </xf>
    <xf numFmtId="3" fontId="0" fillId="0" borderId="0" xfId="0" applyNumberFormat="1"/>
    <xf numFmtId="3" fontId="8" fillId="0" borderId="0" xfId="0" applyNumberFormat="1" applyFont="1"/>
    <xf numFmtId="3" fontId="17" fillId="3" borderId="16" xfId="0" applyNumberFormat="1" applyFont="1" applyFill="1" applyBorder="1" applyAlignment="1">
      <alignment horizontal="right" shrinkToFit="1"/>
    </xf>
    <xf numFmtId="0" fontId="11" fillId="0" borderId="0" xfId="0" applyFont="1" applyAlignment="1">
      <alignment horizontal="right"/>
    </xf>
    <xf numFmtId="0" fontId="9" fillId="3" borderId="1" xfId="0" applyFont="1" applyFill="1" applyBorder="1" applyAlignment="1">
      <alignment horizontal="center" vertical="center" wrapText="1"/>
    </xf>
    <xf numFmtId="0" fontId="35" fillId="0" borderId="1" xfId="0" applyFont="1" applyBorder="1" applyAlignment="1">
      <alignment horizontal="center"/>
    </xf>
    <xf numFmtId="0" fontId="35" fillId="0" borderId="1" xfId="0" applyFont="1" applyBorder="1" applyAlignment="1"/>
    <xf numFmtId="0" fontId="35" fillId="0" borderId="1" xfId="0" applyFont="1" applyBorder="1" applyAlignment="1">
      <alignment horizontal="left"/>
    </xf>
    <xf numFmtId="0" fontId="35" fillId="3" borderId="1" xfId="0" applyFont="1" applyFill="1" applyBorder="1" applyAlignment="1">
      <alignment horizontal="center"/>
    </xf>
    <xf numFmtId="0" fontId="36" fillId="0" borderId="22" xfId="0" applyFont="1" applyBorder="1" applyAlignment="1">
      <alignment horizontal="center"/>
    </xf>
    <xf numFmtId="166" fontId="36" fillId="0" borderId="22" xfId="1" applyNumberFormat="1" applyFont="1" applyBorder="1" applyAlignment="1"/>
    <xf numFmtId="0" fontId="11" fillId="0" borderId="0" xfId="0" applyFont="1" applyAlignment="1">
      <alignment horizontal="right"/>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167" fontId="11" fillId="0" borderId="6" xfId="1" applyNumberFormat="1" applyFont="1" applyFill="1" applyBorder="1" applyAlignment="1"/>
    <xf numFmtId="166" fontId="8" fillId="0" borderId="1" xfId="1" applyNumberFormat="1" applyFont="1" applyBorder="1" applyAlignment="1"/>
    <xf numFmtId="166" fontId="8" fillId="3" borderId="9" xfId="0" applyNumberFormat="1" applyFont="1" applyFill="1" applyBorder="1" applyAlignment="1">
      <alignment horizontal="justify" wrapText="1"/>
    </xf>
    <xf numFmtId="166" fontId="8" fillId="4" borderId="1" xfId="1" applyNumberFormat="1" applyFont="1" applyFill="1" applyBorder="1" applyAlignment="1">
      <alignment horizontal="justify"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justify" vertical="center" wrapText="1"/>
    </xf>
    <xf numFmtId="166" fontId="8" fillId="0" borderId="1" xfId="1" applyNumberFormat="1" applyFont="1" applyBorder="1" applyAlignment="1">
      <alignment vertical="center"/>
    </xf>
    <xf numFmtId="166" fontId="8" fillId="4" borderId="1" xfId="1" applyNumberFormat="1" applyFont="1" applyFill="1" applyBorder="1" applyAlignment="1">
      <alignment horizontal="center" vertical="center" wrapText="1"/>
    </xf>
    <xf numFmtId="166" fontId="8" fillId="4" borderId="9" xfId="1" applyNumberFormat="1" applyFont="1" applyFill="1" applyBorder="1" applyAlignment="1">
      <alignment horizontal="center" vertical="center" wrapText="1"/>
    </xf>
    <xf numFmtId="0" fontId="11" fillId="3" borderId="9" xfId="0" applyFont="1" applyFill="1" applyBorder="1" applyAlignment="1">
      <alignment horizontal="center" vertical="center" wrapText="1"/>
    </xf>
    <xf numFmtId="0" fontId="37" fillId="3" borderId="1" xfId="0" applyFont="1" applyFill="1" applyBorder="1" applyAlignment="1">
      <alignment horizontal="center" vertical="center" wrapText="1"/>
    </xf>
    <xf numFmtId="165" fontId="8" fillId="2" borderId="1" xfId="2" applyFont="1" applyFill="1" applyBorder="1" applyAlignment="1">
      <alignment horizontal="center" vertical="center" wrapText="1"/>
    </xf>
    <xf numFmtId="169" fontId="8" fillId="2" borderId="1" xfId="10" applyNumberFormat="1" applyFont="1" applyFill="1" applyBorder="1" applyAlignment="1">
      <alignment horizontal="center" vertical="center" wrapText="1"/>
    </xf>
    <xf numFmtId="0" fontId="37" fillId="3" borderId="1" xfId="0" quotePrefix="1" applyFont="1" applyFill="1" applyBorder="1" applyAlignment="1">
      <alignment horizontal="center" vertical="center" wrapText="1"/>
    </xf>
    <xf numFmtId="166" fontId="8" fillId="4" borderId="1" xfId="1" applyNumberFormat="1" applyFont="1" applyFill="1" applyBorder="1" applyAlignment="1">
      <alignment horizontal="justify" vertical="center" wrapText="1"/>
    </xf>
    <xf numFmtId="0" fontId="8" fillId="3" borderId="1" xfId="0" applyFont="1" applyFill="1" applyBorder="1" applyAlignment="1">
      <alignment horizontal="justify" vertical="center" wrapText="1"/>
    </xf>
    <xf numFmtId="0" fontId="8" fillId="3" borderId="1" xfId="0" applyFont="1" applyFill="1" applyBorder="1" applyAlignment="1">
      <alignment horizontal="justify" wrapText="1"/>
    </xf>
    <xf numFmtId="0" fontId="12" fillId="0" borderId="1" xfId="0" applyFont="1" applyBorder="1" applyAlignment="1">
      <alignment horizont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wrapText="1"/>
    </xf>
    <xf numFmtId="0" fontId="2" fillId="3" borderId="9" xfId="0" applyFont="1" applyFill="1" applyBorder="1" applyAlignment="1">
      <alignment horizontal="justify" wrapText="1"/>
    </xf>
    <xf numFmtId="0" fontId="3" fillId="3" borderId="9" xfId="0" applyFont="1" applyFill="1" applyBorder="1" applyAlignment="1"/>
    <xf numFmtId="0" fontId="2" fillId="3" borderId="9"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2" fillId="3" borderId="4" xfId="0" quotePrefix="1" applyFont="1" applyFill="1" applyBorder="1" applyAlignment="1">
      <alignment horizontal="justify" wrapText="1"/>
    </xf>
    <xf numFmtId="0" fontId="9" fillId="0" borderId="1" xfId="0" applyFont="1" applyBorder="1" applyAlignment="1">
      <alignment horizontal="center" vertical="center" wrapText="1"/>
    </xf>
    <xf numFmtId="0" fontId="12" fillId="3" borderId="2" xfId="0" applyFont="1" applyFill="1" applyBorder="1" applyAlignment="1">
      <alignment horizontal="center" vertical="center" wrapText="1"/>
    </xf>
    <xf numFmtId="165" fontId="12" fillId="0" borderId="1" xfId="9" quotePrefix="1" applyNumberFormat="1"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171" fontId="3" fillId="3" borderId="1" xfId="0" applyNumberFormat="1" applyFont="1" applyFill="1" applyBorder="1" applyAlignment="1">
      <alignment horizontal="right" wrapText="1"/>
    </xf>
    <xf numFmtId="0" fontId="3" fillId="3" borderId="1" xfId="8" applyFont="1" applyFill="1" applyBorder="1" applyAlignment="1">
      <alignment horizontal="center" vertical="center" wrapText="1"/>
    </xf>
    <xf numFmtId="0" fontId="3" fillId="3" borderId="1" xfId="8" applyFont="1" applyFill="1" applyBorder="1" applyAlignment="1">
      <alignment vertical="center" wrapText="1"/>
    </xf>
    <xf numFmtId="0" fontId="2" fillId="3" borderId="1" xfId="8" quotePrefix="1" applyFont="1" applyFill="1" applyBorder="1" applyAlignment="1">
      <alignment horizontal="center" vertical="center" wrapText="1"/>
    </xf>
    <xf numFmtId="0" fontId="2" fillId="3" borderId="1" xfId="8" quotePrefix="1" applyFont="1" applyFill="1" applyBorder="1" applyAlignment="1">
      <alignment vertical="center"/>
    </xf>
    <xf numFmtId="171" fontId="2" fillId="3" borderId="1" xfId="8" applyNumberFormat="1" applyFont="1" applyFill="1" applyBorder="1" applyAlignment="1">
      <alignment horizontal="right" wrapText="1"/>
    </xf>
    <xf numFmtId="165" fontId="2" fillId="3" borderId="1" xfId="9" applyNumberFormat="1" applyFont="1" applyFill="1" applyBorder="1" applyAlignment="1">
      <alignment horizontal="right" wrapText="1"/>
    </xf>
    <xf numFmtId="164" fontId="11" fillId="3" borderId="9" xfId="1" applyFont="1" applyFill="1" applyBorder="1" applyAlignment="1">
      <alignment horizontal="center" wrapText="1"/>
    </xf>
    <xf numFmtId="165" fontId="2" fillId="3" borderId="9" xfId="9" applyNumberFormat="1" applyFont="1" applyFill="1" applyBorder="1" applyAlignment="1">
      <alignment horizontal="right" wrapText="1"/>
    </xf>
    <xf numFmtId="0" fontId="3" fillId="3" borderId="1" xfId="8" applyFont="1" applyFill="1" applyBorder="1" applyAlignment="1">
      <alignment horizontal="justify" vertical="center"/>
    </xf>
    <xf numFmtId="0" fontId="2" fillId="3" borderId="1" xfId="8" applyFont="1" applyFill="1" applyBorder="1" applyAlignment="1">
      <alignment horizontal="center" vertical="center" wrapText="1"/>
    </xf>
    <xf numFmtId="0" fontId="2" fillId="3" borderId="1" xfId="8" applyFont="1" applyFill="1" applyBorder="1" applyAlignment="1">
      <alignment horizontal="justify" vertical="center"/>
    </xf>
    <xf numFmtId="164" fontId="2" fillId="3" borderId="1" xfId="1" applyFont="1" applyFill="1" applyBorder="1" applyAlignment="1">
      <alignment horizontal="right" wrapText="1"/>
    </xf>
    <xf numFmtId="37" fontId="2" fillId="3" borderId="1" xfId="9" applyNumberFormat="1" applyFont="1" applyFill="1" applyBorder="1" applyAlignment="1"/>
    <xf numFmtId="164" fontId="3" fillId="3" borderId="1" xfId="1" applyFont="1" applyFill="1" applyBorder="1" applyAlignment="1">
      <alignment horizontal="right" wrapText="1"/>
    </xf>
    <xf numFmtId="0" fontId="3" fillId="3" borderId="1" xfId="8" applyFont="1" applyFill="1" applyBorder="1" applyAlignment="1">
      <alignment horizontal="justify" vertical="center" wrapText="1"/>
    </xf>
    <xf numFmtId="165" fontId="3" fillId="3" borderId="1" xfId="0" applyNumberFormat="1" applyFont="1" applyFill="1" applyBorder="1" applyAlignment="1">
      <alignment vertical="center"/>
    </xf>
    <xf numFmtId="164" fontId="20" fillId="3" borderId="9" xfId="1" applyFont="1" applyFill="1" applyBorder="1" applyAlignment="1">
      <alignment horizontal="center" vertical="center" wrapText="1"/>
    </xf>
    <xf numFmtId="165" fontId="2" fillId="3" borderId="1" xfId="0" applyNumberFormat="1" applyFont="1" applyFill="1" applyBorder="1" applyAlignment="1"/>
    <xf numFmtId="165" fontId="2" fillId="3" borderId="9" xfId="0" applyNumberFormat="1" applyFont="1" applyFill="1" applyBorder="1" applyAlignment="1"/>
    <xf numFmtId="171" fontId="3" fillId="3" borderId="1" xfId="8" applyNumberFormat="1" applyFont="1" applyFill="1" applyBorder="1" applyAlignment="1">
      <alignment horizontal="right" vertical="center" wrapText="1"/>
    </xf>
    <xf numFmtId="171" fontId="3" fillId="3" borderId="1" xfId="0" applyNumberFormat="1" applyFont="1" applyFill="1" applyBorder="1" applyAlignment="1">
      <alignment horizontal="right" vertical="center" wrapText="1"/>
    </xf>
    <xf numFmtId="165" fontId="3" fillId="3" borderId="1" xfId="9" applyNumberFormat="1" applyFont="1" applyFill="1" applyBorder="1" applyAlignment="1">
      <alignment horizontal="right" vertical="center" wrapText="1"/>
    </xf>
    <xf numFmtId="171" fontId="2" fillId="3" borderId="1" xfId="8" applyNumberFormat="1" applyFont="1" applyFill="1" applyBorder="1" applyAlignment="1">
      <alignment horizontal="right" vertical="center" wrapText="1"/>
    </xf>
    <xf numFmtId="164" fontId="2" fillId="3" borderId="9" xfId="1" applyFont="1" applyFill="1" applyBorder="1" applyAlignment="1">
      <alignment horizontal="center" vertical="center" wrapText="1"/>
    </xf>
    <xf numFmtId="165" fontId="2" fillId="3" borderId="9" xfId="9" applyNumberFormat="1" applyFont="1" applyFill="1" applyBorder="1" applyAlignment="1">
      <alignment horizontal="right" vertical="center" wrapText="1"/>
    </xf>
    <xf numFmtId="164" fontId="3" fillId="3" borderId="1" xfId="1" applyFont="1" applyFill="1" applyBorder="1" applyAlignment="1">
      <alignment horizontal="right" vertical="center" wrapText="1"/>
    </xf>
    <xf numFmtId="165" fontId="2" fillId="3" borderId="1" xfId="9" applyNumberFormat="1" applyFont="1" applyFill="1" applyBorder="1" applyAlignment="1">
      <alignment horizontal="right" vertical="center" wrapText="1"/>
    </xf>
    <xf numFmtId="164" fontId="11" fillId="3" borderId="9" xfId="1" applyFont="1" applyFill="1" applyBorder="1" applyAlignment="1">
      <alignment horizontal="center" vertical="center" wrapText="1"/>
    </xf>
    <xf numFmtId="172" fontId="3" fillId="3" borderId="1" xfId="8" applyNumberFormat="1" applyFont="1" applyFill="1" applyBorder="1" applyAlignment="1">
      <alignment horizontal="right" vertical="center" wrapText="1"/>
    </xf>
    <xf numFmtId="164" fontId="3" fillId="3" borderId="9" xfId="1" applyFont="1" applyFill="1" applyBorder="1" applyAlignment="1">
      <alignment horizontal="center" wrapText="1"/>
    </xf>
    <xf numFmtId="164" fontId="3" fillId="3" borderId="9" xfId="1" applyFont="1" applyFill="1" applyBorder="1" applyAlignment="1">
      <alignment horizontal="center" vertical="center" wrapText="1"/>
    </xf>
    <xf numFmtId="165" fontId="25" fillId="0" borderId="1" xfId="9" quotePrefix="1" applyNumberFormat="1" applyFont="1" applyFill="1" applyBorder="1" applyAlignment="1">
      <alignment horizontal="center" wrapText="1"/>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0" fontId="38" fillId="0" borderId="2" xfId="0"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36" fillId="0" borderId="1" xfId="0" applyFont="1" applyBorder="1" applyAlignment="1">
      <alignment horizontal="center"/>
    </xf>
    <xf numFmtId="0" fontId="36" fillId="0" borderId="1" xfId="0" applyFont="1" applyBorder="1"/>
    <xf numFmtId="166" fontId="36" fillId="0" borderId="1" xfId="0" applyNumberFormat="1" applyFont="1" applyBorder="1"/>
    <xf numFmtId="0" fontId="35" fillId="0" borderId="1" xfId="0" applyFont="1" applyBorder="1"/>
    <xf numFmtId="166" fontId="35" fillId="0" borderId="1" xfId="0" applyNumberFormat="1" applyFont="1" applyBorder="1"/>
    <xf numFmtId="166" fontId="35" fillId="0" borderId="1" xfId="1" applyNumberFormat="1" applyFont="1" applyBorder="1"/>
    <xf numFmtId="166" fontId="19" fillId="0" borderId="1" xfId="1" applyNumberFormat="1" applyFont="1" applyBorder="1"/>
    <xf numFmtId="3" fontId="35" fillId="0" borderId="1" xfId="0" applyNumberFormat="1" applyFont="1" applyBorder="1"/>
    <xf numFmtId="3" fontId="35" fillId="0" borderId="0" xfId="0" applyNumberFormat="1" applyFont="1"/>
    <xf numFmtId="166" fontId="36" fillId="0" borderId="1" xfId="0" applyNumberFormat="1" applyFont="1" applyBorder="1" applyAlignment="1"/>
    <xf numFmtId="0" fontId="36" fillId="0" borderId="1" xfId="0" applyFont="1" applyBorder="1" applyAlignment="1"/>
    <xf numFmtId="167" fontId="11" fillId="0" borderId="6" xfId="1" applyNumberFormat="1" applyFont="1" applyFill="1" applyBorder="1" applyAlignment="1">
      <alignment horizontal="right"/>
    </xf>
    <xf numFmtId="38" fontId="3" fillId="3" borderId="1" xfId="0" applyNumberFormat="1" applyFont="1" applyFill="1" applyBorder="1" applyAlignment="1">
      <alignment horizontal="center"/>
    </xf>
    <xf numFmtId="38" fontId="3" fillId="3" borderId="1" xfId="0" applyNumberFormat="1" applyFont="1" applyFill="1" applyBorder="1" applyAlignment="1"/>
    <xf numFmtId="38" fontId="2" fillId="3" borderId="1" xfId="0" applyNumberFormat="1" applyFont="1" applyFill="1" applyBorder="1" applyAlignment="1">
      <alignment horizontal="center"/>
    </xf>
    <xf numFmtId="38" fontId="2" fillId="3" borderId="1" xfId="0" applyNumberFormat="1" applyFont="1" applyFill="1" applyBorder="1" applyAlignment="1"/>
    <xf numFmtId="166" fontId="0" fillId="0" borderId="0" xfId="1" applyNumberFormat="1" applyFont="1"/>
    <xf numFmtId="3" fontId="2" fillId="3" borderId="1" xfId="0" applyNumberFormat="1" applyFont="1" applyFill="1" applyBorder="1" applyAlignment="1">
      <alignment horizontal="right" shrinkToFit="1"/>
    </xf>
    <xf numFmtId="0" fontId="2" fillId="3" borderId="1" xfId="6" quotePrefix="1" applyFont="1" applyFill="1" applyBorder="1" applyAlignment="1">
      <alignment wrapText="1"/>
    </xf>
    <xf numFmtId="0" fontId="2" fillId="3" borderId="1" xfId="6" quotePrefix="1" applyFont="1" applyFill="1" applyBorder="1" applyAlignment="1"/>
    <xf numFmtId="0" fontId="2" fillId="3" borderId="1" xfId="0" quotePrefix="1" applyFont="1" applyFill="1" applyBorder="1" applyAlignment="1">
      <alignment wrapText="1"/>
    </xf>
    <xf numFmtId="38" fontId="2" fillId="3" borderId="1" xfId="0" quotePrefix="1" applyNumberFormat="1" applyFont="1" applyFill="1" applyBorder="1" applyAlignment="1"/>
    <xf numFmtId="0" fontId="2" fillId="0" borderId="1" xfId="0" quotePrefix="1" applyFont="1" applyFill="1" applyBorder="1" applyAlignment="1"/>
    <xf numFmtId="164" fontId="2" fillId="3" borderId="1" xfId="1" applyFont="1" applyFill="1" applyBorder="1" applyAlignment="1"/>
    <xf numFmtId="166" fontId="2" fillId="3" borderId="1" xfId="0" applyNumberFormat="1" applyFont="1" applyFill="1" applyBorder="1" applyAlignment="1">
      <alignment horizontal="justify" wrapText="1"/>
    </xf>
    <xf numFmtId="164" fontId="2" fillId="4" borderId="1" xfId="1" applyFont="1" applyFill="1" applyBorder="1" applyAlignment="1">
      <alignment horizontal="center" wrapText="1"/>
    </xf>
    <xf numFmtId="0" fontId="2" fillId="3" borderId="1" xfId="0" applyFont="1" applyFill="1" applyBorder="1" applyAlignment="1">
      <alignment horizontal="justify" wrapText="1"/>
    </xf>
    <xf numFmtId="164" fontId="3" fillId="3" borderId="1" xfId="1" applyFont="1" applyFill="1" applyBorder="1" applyAlignment="1"/>
    <xf numFmtId="0" fontId="19" fillId="0" borderId="1" xfId="0" quotePrefix="1" applyFont="1" applyBorder="1" applyAlignment="1">
      <alignment wrapText="1"/>
    </xf>
    <xf numFmtId="0" fontId="2" fillId="0" borderId="1" xfId="0" quotePrefix="1" applyFont="1" applyBorder="1" applyAlignment="1">
      <alignment wrapText="1"/>
    </xf>
    <xf numFmtId="165" fontId="2" fillId="2" borderId="1" xfId="2" applyFont="1" applyFill="1" applyBorder="1" applyAlignment="1">
      <alignment horizontal="center" wrapText="1"/>
    </xf>
    <xf numFmtId="0" fontId="11" fillId="0" borderId="0" xfId="0" applyFont="1" applyAlignment="1">
      <alignment horizontal="right"/>
    </xf>
    <xf numFmtId="167" fontId="11" fillId="0" borderId="6" xfId="1" applyNumberFormat="1" applyFont="1" applyFill="1" applyBorder="1" applyAlignment="1">
      <alignment horizontal="right"/>
    </xf>
    <xf numFmtId="0" fontId="9" fillId="3" borderId="1" xfId="0" applyFont="1" applyFill="1" applyBorder="1" applyAlignment="1">
      <alignment horizontal="center" vertical="center" wrapText="1"/>
    </xf>
    <xf numFmtId="38" fontId="2" fillId="3" borderId="1" xfId="0" quotePrefix="1" applyNumberFormat="1" applyFont="1" applyFill="1" applyBorder="1" applyAlignment="1">
      <alignment wrapText="1"/>
    </xf>
    <xf numFmtId="38" fontId="2" fillId="3" borderId="1" xfId="0" quotePrefix="1" applyNumberFormat="1" applyFont="1" applyFill="1" applyBorder="1" applyAlignment="1">
      <alignment vertical="center"/>
    </xf>
    <xf numFmtId="38" fontId="2" fillId="3" borderId="1" xfId="0" applyNumberFormat="1" applyFont="1" applyFill="1" applyBorder="1" applyAlignment="1">
      <alignment vertical="center"/>
    </xf>
    <xf numFmtId="164" fontId="2" fillId="3" borderId="1" xfId="1" applyFont="1" applyFill="1" applyBorder="1" applyAlignment="1">
      <alignment vertical="center"/>
    </xf>
    <xf numFmtId="0" fontId="2" fillId="0" borderId="1" xfId="7" quotePrefix="1" applyFont="1" applyFill="1" applyBorder="1" applyAlignment="1">
      <alignment wrapText="1"/>
    </xf>
    <xf numFmtId="0" fontId="2" fillId="3" borderId="1" xfId="0" quotePrefix="1" applyFont="1" applyFill="1" applyBorder="1" applyAlignment="1">
      <alignment vertical="center" wrapText="1"/>
    </xf>
    <xf numFmtId="0" fontId="28" fillId="3" borderId="1" xfId="0" quotePrefix="1" applyFont="1" applyFill="1" applyBorder="1" applyAlignment="1"/>
    <xf numFmtId="0" fontId="2" fillId="0" borderId="1" xfId="6" quotePrefix="1" applyFont="1" applyFill="1" applyBorder="1" applyAlignment="1"/>
    <xf numFmtId="0" fontId="2" fillId="3" borderId="1" xfId="0" quotePrefix="1" applyFont="1" applyFill="1" applyBorder="1" applyAlignment="1"/>
    <xf numFmtId="166" fontId="3" fillId="4" borderId="1" xfId="1" applyNumberFormat="1" applyFont="1" applyFill="1" applyBorder="1" applyAlignment="1">
      <alignment horizontal="right"/>
    </xf>
    <xf numFmtId="0" fontId="39" fillId="0" borderId="0" xfId="0" applyFont="1"/>
    <xf numFmtId="0" fontId="28" fillId="0" borderId="1" xfId="0" applyFont="1" applyBorder="1" applyAlignment="1">
      <alignment horizontal="center"/>
    </xf>
    <xf numFmtId="0" fontId="40" fillId="0" borderId="1" xfId="0" applyFont="1" applyBorder="1" applyAlignment="1">
      <alignment horizontal="center"/>
    </xf>
    <xf numFmtId="0" fontId="30" fillId="0" borderId="1" xfId="0" applyFont="1" applyBorder="1"/>
    <xf numFmtId="164" fontId="28" fillId="4" borderId="2" xfId="1" applyFont="1" applyFill="1" applyBorder="1" applyAlignment="1">
      <alignment horizontal="center" vertical="center" wrapText="1"/>
    </xf>
    <xf numFmtId="164" fontId="28" fillId="4"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wrapText="1"/>
    </xf>
    <xf numFmtId="0" fontId="8" fillId="0" borderId="1" xfId="0" applyFont="1" applyBorder="1" applyAlignment="1">
      <alignment wrapText="1"/>
    </xf>
    <xf numFmtId="0" fontId="8" fillId="0" borderId="1" xfId="11" applyFont="1" applyBorder="1" applyAlignment="1">
      <alignment wrapText="1"/>
    </xf>
    <xf numFmtId="0" fontId="9" fillId="0" borderId="1" xfId="0" applyFont="1" applyBorder="1" applyAlignment="1">
      <alignment vertical="center" wrapText="1"/>
    </xf>
    <xf numFmtId="0" fontId="10" fillId="0" borderId="1" xfId="0" applyFont="1" applyBorder="1" applyAlignment="1">
      <alignment wrapText="1"/>
    </xf>
    <xf numFmtId="0" fontId="10" fillId="0" borderId="6" xfId="0" applyFont="1" applyBorder="1" applyAlignment="1">
      <alignment wrapText="1"/>
    </xf>
    <xf numFmtId="166" fontId="12" fillId="0" borderId="1" xfId="0" applyNumberFormat="1" applyFont="1" applyBorder="1" applyAlignment="1">
      <alignment horizontal="center" vertical="center" wrapText="1"/>
    </xf>
    <xf numFmtId="166" fontId="6" fillId="4" borderId="1" xfId="1" applyNumberFormat="1" applyFont="1" applyFill="1" applyBorder="1" applyAlignment="1">
      <alignment horizontal="right" vertical="center"/>
    </xf>
    <xf numFmtId="0" fontId="11" fillId="0" borderId="0" xfId="0" applyFont="1" applyAlignment="1">
      <alignment horizontal="right"/>
    </xf>
    <xf numFmtId="0" fontId="8" fillId="0" borderId="0" xfId="0" applyFont="1" applyAlignment="1">
      <alignment horizontal="center"/>
    </xf>
    <xf numFmtId="0" fontId="20" fillId="3" borderId="2" xfId="0" applyFont="1" applyFill="1" applyBorder="1" applyAlignment="1">
      <alignment horizontal="center" vertical="center" wrapText="1"/>
    </xf>
    <xf numFmtId="167" fontId="11" fillId="0" borderId="6" xfId="1" applyNumberFormat="1" applyFont="1" applyFill="1" applyBorder="1" applyAlignment="1">
      <alignment horizontal="right"/>
    </xf>
    <xf numFmtId="37" fontId="3" fillId="3" borderId="1" xfId="0" applyNumberFormat="1" applyFont="1" applyFill="1" applyBorder="1" applyAlignment="1">
      <alignment horizontal="center" vertical="center" wrapText="1"/>
    </xf>
    <xf numFmtId="0" fontId="6" fillId="3" borderId="1" xfId="0" applyFont="1" applyFill="1" applyBorder="1" applyAlignment="1">
      <alignment horizontal="center" wrapText="1"/>
    </xf>
    <xf numFmtId="0" fontId="9" fillId="3" borderId="1" xfId="0" applyFont="1" applyFill="1" applyBorder="1" applyAlignment="1">
      <alignment horizontal="center" vertical="center" wrapText="1"/>
    </xf>
    <xf numFmtId="0" fontId="34" fillId="0" borderId="13" xfId="0" applyFont="1" applyBorder="1" applyAlignment="1">
      <alignment horizontal="center" vertical="center"/>
    </xf>
    <xf numFmtId="0" fontId="5" fillId="3" borderId="4" xfId="0" applyFont="1" applyFill="1" applyBorder="1" applyAlignment="1">
      <alignment horizontal="center"/>
    </xf>
    <xf numFmtId="0" fontId="5" fillId="3" borderId="9" xfId="0" applyFont="1" applyFill="1" applyBorder="1" applyAlignment="1">
      <alignment horizontal="center"/>
    </xf>
    <xf numFmtId="0" fontId="6" fillId="0" borderId="0" xfId="0" applyFont="1" applyBorder="1" applyAlignment="1">
      <alignment horizontal="center" vertical="center" wrapText="1"/>
    </xf>
    <xf numFmtId="0" fontId="3" fillId="3" borderId="14" xfId="5" applyFont="1" applyFill="1" applyBorder="1" applyAlignment="1">
      <alignment horizontal="center" vertical="center" wrapText="1"/>
    </xf>
    <xf numFmtId="0" fontId="3" fillId="3" borderId="11" xfId="5" applyFont="1" applyFill="1" applyBorder="1" applyAlignment="1">
      <alignment horizontal="center" vertical="center" wrapText="1"/>
    </xf>
    <xf numFmtId="0" fontId="3" fillId="3" borderId="15" xfId="5" applyFont="1" applyFill="1" applyBorder="1" applyAlignment="1">
      <alignment horizontal="center" vertical="center" wrapText="1"/>
    </xf>
    <xf numFmtId="0" fontId="3" fillId="3" borderId="7" xfId="5" applyFont="1" applyFill="1" applyBorder="1" applyAlignment="1">
      <alignment horizontal="center" vertical="center" wrapText="1"/>
    </xf>
    <xf numFmtId="0" fontId="3" fillId="3" borderId="3" xfId="5" applyFont="1" applyFill="1" applyBorder="1" applyAlignment="1">
      <alignment horizontal="center" vertical="center" wrapText="1"/>
    </xf>
    <xf numFmtId="0" fontId="3" fillId="3" borderId="2" xfId="5" applyFont="1" applyFill="1" applyBorder="1" applyAlignment="1">
      <alignment horizontal="center" vertical="center" wrapText="1"/>
    </xf>
    <xf numFmtId="0" fontId="11" fillId="0" borderId="0" xfId="0" applyFont="1" applyAlignment="1">
      <alignment horizontal="right"/>
    </xf>
    <xf numFmtId="0" fontId="5" fillId="3" borderId="4" xfId="5" applyFont="1" applyFill="1" applyBorder="1" applyAlignment="1">
      <alignment horizontal="center" vertical="center" wrapText="1"/>
    </xf>
    <xf numFmtId="0" fontId="5" fillId="3" borderId="9" xfId="5" applyFont="1" applyFill="1" applyBorder="1" applyAlignment="1">
      <alignment horizontal="center" vertical="center" wrapText="1"/>
    </xf>
    <xf numFmtId="0" fontId="8" fillId="0" borderId="0" xfId="0" applyFont="1" applyBorder="1" applyAlignment="1">
      <alignment horizontal="center" wrapText="1"/>
    </xf>
    <xf numFmtId="0" fontId="11" fillId="0" borderId="6" xfId="0" applyFont="1" applyBorder="1" applyAlignment="1">
      <alignment horizontal="right"/>
    </xf>
    <xf numFmtId="0" fontId="5" fillId="3" borderId="1" xfId="5" applyFont="1" applyFill="1" applyBorder="1" applyAlignment="1">
      <alignment horizontal="center" vertical="center" wrapText="1"/>
    </xf>
    <xf numFmtId="37" fontId="5" fillId="3" borderId="4" xfId="0" quotePrefix="1" applyNumberFormat="1" applyFont="1" applyFill="1" applyBorder="1" applyAlignment="1">
      <alignment horizontal="center" wrapText="1"/>
    </xf>
    <xf numFmtId="37" fontId="5" fillId="3" borderId="9" xfId="0" quotePrefix="1" applyNumberFormat="1" applyFont="1" applyFill="1" applyBorder="1" applyAlignment="1">
      <alignment horizont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center"/>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20" fillId="3" borderId="4"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9" fillId="3" borderId="1" xfId="0" applyFont="1" applyFill="1" applyBorder="1" applyAlignment="1">
      <alignment horizontal="center"/>
    </xf>
    <xf numFmtId="0" fontId="3" fillId="3" borderId="14"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6" fillId="0" borderId="1" xfId="0" applyFont="1" applyBorder="1" applyAlignment="1">
      <alignment horizontal="center"/>
    </xf>
    <xf numFmtId="0" fontId="6" fillId="0" borderId="0" xfId="0" applyFont="1" applyAlignment="1">
      <alignment horizontal="center" wrapText="1"/>
    </xf>
    <xf numFmtId="0" fontId="8" fillId="0" borderId="0" xfId="0" applyFont="1" applyAlignment="1">
      <alignment horizontal="center" wrapText="1"/>
    </xf>
    <xf numFmtId="167" fontId="11" fillId="0" borderId="6" xfId="1" applyNumberFormat="1" applyFont="1" applyFill="1" applyBorder="1" applyAlignment="1">
      <alignment horizontal="right"/>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166" fontId="6" fillId="0" borderId="4" xfId="1" applyNumberFormat="1" applyFont="1" applyFill="1" applyBorder="1" applyAlignment="1">
      <alignment horizontal="center" vertical="center" wrapText="1"/>
    </xf>
    <xf numFmtId="166" fontId="6" fillId="0" borderId="10" xfId="1" applyNumberFormat="1" applyFont="1" applyFill="1" applyBorder="1" applyAlignment="1">
      <alignment horizontal="center" vertical="center" wrapText="1"/>
    </xf>
    <xf numFmtId="166" fontId="6" fillId="0" borderId="9" xfId="1" applyNumberFormat="1" applyFont="1" applyFill="1" applyBorder="1" applyAlignment="1">
      <alignment horizontal="center" vertical="center" wrapText="1"/>
    </xf>
    <xf numFmtId="166" fontId="6" fillId="0" borderId="3" xfId="1" applyNumberFormat="1" applyFont="1" applyFill="1" applyBorder="1" applyAlignment="1">
      <alignment horizontal="center" vertical="center" wrapText="1"/>
    </xf>
    <xf numFmtId="166" fontId="6" fillId="0" borderId="2" xfId="1" applyNumberFormat="1" applyFont="1" applyFill="1" applyBorder="1" applyAlignment="1">
      <alignment horizontal="center" vertical="center" wrapText="1"/>
    </xf>
    <xf numFmtId="37" fontId="3" fillId="3" borderId="1" xfId="0" applyNumberFormat="1" applyFont="1" applyFill="1" applyBorder="1" applyAlignment="1">
      <alignment horizontal="center" vertical="center" wrapText="1"/>
    </xf>
    <xf numFmtId="37" fontId="3" fillId="3" borderId="4" xfId="0" applyNumberFormat="1" applyFont="1" applyFill="1" applyBorder="1" applyAlignment="1">
      <alignment horizontal="center" vertical="center" wrapText="1"/>
    </xf>
    <xf numFmtId="37" fontId="3" fillId="3" borderId="9" xfId="0" applyNumberFormat="1" applyFont="1" applyFill="1" applyBorder="1" applyAlignment="1">
      <alignment horizontal="center" vertical="center" wrapText="1"/>
    </xf>
    <xf numFmtId="0" fontId="3" fillId="3" borderId="4" xfId="0" applyFont="1" applyFill="1" applyBorder="1" applyAlignment="1">
      <alignment horizontal="center"/>
    </xf>
    <xf numFmtId="0" fontId="3" fillId="3" borderId="9" xfId="0" applyFont="1" applyFill="1" applyBorder="1" applyAlignment="1">
      <alignment horizontal="center"/>
    </xf>
    <xf numFmtId="0" fontId="6" fillId="3" borderId="0" xfId="0" applyFont="1" applyFill="1" applyAlignment="1">
      <alignment horizontal="center" vertical="center" wrapText="1"/>
    </xf>
    <xf numFmtId="0" fontId="8" fillId="3" borderId="0" xfId="0" applyFont="1" applyFill="1" applyBorder="1" applyAlignment="1">
      <alignment horizontal="center" vertical="top" wrapText="1"/>
    </xf>
    <xf numFmtId="37" fontId="11" fillId="0" borderId="6" xfId="0" applyNumberFormat="1" applyFont="1" applyBorder="1" applyAlignment="1">
      <alignment horizontal="right"/>
    </xf>
    <xf numFmtId="37" fontId="3" fillId="3" borderId="1" xfId="0" applyNumberFormat="1" applyFont="1" applyFill="1" applyBorder="1" applyAlignment="1">
      <alignment horizontal="center" vertical="center"/>
    </xf>
    <xf numFmtId="37" fontId="3" fillId="3" borderId="10" xfId="0" applyNumberFormat="1" applyFont="1" applyFill="1" applyBorder="1" applyAlignment="1">
      <alignment horizontal="center" vertical="center" wrapText="1"/>
    </xf>
    <xf numFmtId="0" fontId="6" fillId="3" borderId="1" xfId="0" applyFont="1" applyFill="1" applyBorder="1" applyAlignment="1">
      <alignment horizontal="center" wrapText="1"/>
    </xf>
    <xf numFmtId="0" fontId="6" fillId="3" borderId="4" xfId="0" applyFont="1" applyFill="1" applyBorder="1" applyAlignment="1">
      <alignment horizontal="center" wrapText="1"/>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34" fillId="0" borderId="13" xfId="0" applyFont="1" applyBorder="1" applyAlignment="1">
      <alignment horizontal="center" vertical="center"/>
    </xf>
    <xf numFmtId="0" fontId="34" fillId="0" borderId="16" xfId="0" applyFont="1" applyBorder="1" applyAlignment="1">
      <alignment horizontal="center" vertical="center"/>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6" fillId="0" borderId="20" xfId="0" applyFont="1" applyBorder="1" applyAlignment="1">
      <alignment horizontal="center"/>
    </xf>
    <xf numFmtId="0" fontId="36" fillId="0" borderId="21" xfId="0" applyFont="1" applyBorder="1" applyAlignment="1">
      <alignment horizontal="center"/>
    </xf>
    <xf numFmtId="0" fontId="35" fillId="0" borderId="3" xfId="0" applyFont="1" applyBorder="1" applyAlignment="1">
      <alignment horizontal="center" vertical="center"/>
    </xf>
    <xf numFmtId="0" fontId="35" fillId="0" borderId="8"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left" vertical="center"/>
    </xf>
    <xf numFmtId="0" fontId="35" fillId="0" borderId="8" xfId="0" applyFont="1" applyBorder="1" applyAlignment="1">
      <alignment horizontal="left" vertical="center"/>
    </xf>
    <xf numFmtId="0" fontId="35" fillId="0" borderId="2" xfId="0" applyFont="1" applyBorder="1" applyAlignment="1">
      <alignment horizontal="left" vertical="center"/>
    </xf>
    <xf numFmtId="0" fontId="35" fillId="0" borderId="1" xfId="0" applyFont="1" applyBorder="1" applyAlignment="1">
      <alignment horizontal="center" vertical="center"/>
    </xf>
    <xf numFmtId="0" fontId="35" fillId="0" borderId="1"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8" fillId="0" borderId="3"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8" fillId="0" borderId="8" xfId="0" applyFont="1" applyBorder="1" applyAlignment="1">
      <alignment horizontal="center" vertical="center"/>
    </xf>
    <xf numFmtId="0" fontId="2" fillId="3" borderId="8" xfId="0" applyFont="1" applyFill="1" applyBorder="1" applyAlignment="1">
      <alignment horizontal="left" vertical="center" wrapText="1"/>
    </xf>
    <xf numFmtId="0" fontId="28" fillId="0" borderId="3" xfId="0" applyFont="1" applyBorder="1" applyAlignment="1">
      <alignment horizontal="left" vertical="center"/>
    </xf>
    <xf numFmtId="0" fontId="28" fillId="0" borderId="8" xfId="0" applyFont="1" applyBorder="1" applyAlignment="1">
      <alignment horizontal="left" vertical="center"/>
    </xf>
    <xf numFmtId="0" fontId="28" fillId="0" borderId="2" xfId="0" applyFont="1" applyBorder="1" applyAlignment="1">
      <alignment horizontal="left" vertical="center"/>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8" fillId="0" borderId="8" xfId="0" applyFont="1" applyBorder="1" applyAlignment="1">
      <alignment horizontal="center" vertical="center" wrapText="1"/>
    </xf>
    <xf numFmtId="0" fontId="6" fillId="0" borderId="0" xfId="0" applyFont="1" applyBorder="1" applyAlignment="1">
      <alignment horizontal="center" vertical="center"/>
    </xf>
    <xf numFmtId="0" fontId="3" fillId="3" borderId="1" xfId="0" applyFont="1" applyFill="1" applyBorder="1" applyAlignment="1">
      <alignment horizontal="center" wrapText="1"/>
    </xf>
    <xf numFmtId="0" fontId="3" fillId="3" borderId="4" xfId="0" applyFont="1" applyFill="1" applyBorder="1" applyAlignment="1">
      <alignment horizontal="center" wrapText="1"/>
    </xf>
    <xf numFmtId="167" fontId="12" fillId="0" borderId="6" xfId="1" applyNumberFormat="1" applyFont="1" applyFill="1" applyBorder="1" applyAlignment="1">
      <alignment horizontal="right"/>
    </xf>
    <xf numFmtId="0" fontId="30" fillId="0" borderId="1" xfId="0" applyFont="1" applyBorder="1" applyAlignment="1">
      <alignment horizontal="center" vertical="center" wrapText="1"/>
    </xf>
    <xf numFmtId="0" fontId="36" fillId="0" borderId="4" xfId="0" applyFont="1" applyBorder="1" applyAlignment="1">
      <alignment horizontal="center"/>
    </xf>
    <xf numFmtId="0" fontId="36" fillId="0" borderId="9" xfId="0" applyFont="1" applyBorder="1" applyAlignment="1">
      <alignment horizontal="center"/>
    </xf>
    <xf numFmtId="0" fontId="36" fillId="0" borderId="3" xfId="0" applyFont="1" applyBorder="1" applyAlignment="1">
      <alignment horizontal="center" vertical="center"/>
    </xf>
    <xf numFmtId="0" fontId="36" fillId="0" borderId="2" xfId="0" applyFont="1" applyBorder="1" applyAlignment="1">
      <alignment horizontal="center" vertical="center"/>
    </xf>
    <xf numFmtId="0" fontId="36" fillId="0" borderId="4" xfId="0" applyFont="1" applyBorder="1" applyAlignment="1">
      <alignment horizontal="center" vertical="center"/>
    </xf>
    <xf numFmtId="0" fontId="36" fillId="0" borderId="10" xfId="0" applyFont="1" applyBorder="1" applyAlignment="1">
      <alignment horizontal="center" vertical="center"/>
    </xf>
    <xf numFmtId="0" fontId="36" fillId="0" borderId="9" xfId="0" applyFont="1" applyBorder="1" applyAlignment="1">
      <alignment horizontal="center" vertical="center"/>
    </xf>
    <xf numFmtId="0" fontId="38" fillId="0" borderId="6" xfId="0" applyFont="1" applyBorder="1" applyAlignment="1">
      <alignment horizontal="right"/>
    </xf>
    <xf numFmtId="164" fontId="4" fillId="4" borderId="3" xfId="1" applyFont="1" applyFill="1" applyBorder="1" applyAlignment="1">
      <alignment horizontal="center" vertical="center" wrapText="1"/>
    </xf>
    <xf numFmtId="164" fontId="4" fillId="4" borderId="8" xfId="1" applyFont="1" applyFill="1" applyBorder="1" applyAlignment="1">
      <alignment horizontal="center" vertical="center" wrapText="1"/>
    </xf>
    <xf numFmtId="164" fontId="4" fillId="4" borderId="2" xfId="1" applyFont="1" applyFill="1" applyBorder="1" applyAlignment="1">
      <alignment horizontal="center" vertical="center" wrapText="1"/>
    </xf>
    <xf numFmtId="164" fontId="2" fillId="4" borderId="3" xfId="1" applyFont="1" applyFill="1" applyBorder="1" applyAlignment="1">
      <alignment horizontal="center" vertical="center" wrapText="1"/>
    </xf>
    <xf numFmtId="164" fontId="2" fillId="4" borderId="8" xfId="1" applyFont="1" applyFill="1" applyBorder="1" applyAlignment="1">
      <alignment horizontal="center" vertical="center" wrapText="1"/>
    </xf>
    <xf numFmtId="164" fontId="2" fillId="4" borderId="2" xfId="1" applyFont="1" applyFill="1" applyBorder="1" applyAlignment="1">
      <alignment horizontal="center" vertical="center" wrapText="1"/>
    </xf>
    <xf numFmtId="164" fontId="28" fillId="4" borderId="3" xfId="1" applyFont="1" applyFill="1" applyBorder="1" applyAlignment="1">
      <alignment horizontal="center" vertical="center" wrapText="1"/>
    </xf>
    <xf numFmtId="164" fontId="28" fillId="4" borderId="8" xfId="1" applyFont="1" applyFill="1" applyBorder="1" applyAlignment="1">
      <alignment horizontal="center" vertical="center" wrapText="1"/>
    </xf>
    <xf numFmtId="164" fontId="28" fillId="4" borderId="2"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42" fillId="3" borderId="4" xfId="0" applyFont="1" applyFill="1" applyBorder="1" applyAlignment="1">
      <alignment horizontal="center" wrapText="1"/>
    </xf>
    <xf numFmtId="0" fontId="42" fillId="3" borderId="10" xfId="0" applyFont="1" applyFill="1" applyBorder="1" applyAlignment="1">
      <alignment horizontal="center" wrapText="1"/>
    </xf>
    <xf numFmtId="0" fontId="42" fillId="3" borderId="9" xfId="0" applyFont="1" applyFill="1" applyBorder="1" applyAlignment="1">
      <alignment horizontal="center" wrapText="1"/>
    </xf>
    <xf numFmtId="0" fontId="37" fillId="3" borderId="4" xfId="0" quotePrefix="1" applyFont="1" applyFill="1" applyBorder="1" applyAlignment="1">
      <alignment horizontal="center" vertical="center" wrapText="1"/>
    </xf>
    <xf numFmtId="0" fontId="37" fillId="3" borderId="10" xfId="0" quotePrefix="1" applyFont="1" applyFill="1" applyBorder="1" applyAlignment="1">
      <alignment horizontal="center" vertical="center" wrapText="1"/>
    </xf>
    <xf numFmtId="0" fontId="37" fillId="3" borderId="9" xfId="0" quotePrefix="1" applyFont="1" applyFill="1" applyBorder="1" applyAlignment="1">
      <alignment horizontal="center" vertical="center" wrapText="1"/>
    </xf>
  </cellXfs>
  <cellStyles count="12">
    <cellStyle name="Comma" xfId="1" builtinId="3"/>
    <cellStyle name="Comma [0]" xfId="2" builtinId="6"/>
    <cellStyle name="Comma [0] 2" xfId="9"/>
    <cellStyle name="Comma 2" xfId="3"/>
    <cellStyle name="Comma 2 6" xfId="10"/>
    <cellStyle name="Hyperlink" xfId="11" builtinId="8"/>
    <cellStyle name="Normal" xfId="0" builtinId="0"/>
    <cellStyle name="Normal 2" xfId="7"/>
    <cellStyle name="Normal 3" xfId="6"/>
    <cellStyle name="Normal 4" xfId="8"/>
    <cellStyle name="Normal 7" xfId="4"/>
    <cellStyle name="Normal_Sheet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28575</xdr:rowOff>
    </xdr:from>
    <xdr:to>
      <xdr:col>1</xdr:col>
      <xdr:colOff>1981200</xdr:colOff>
      <xdr:row>5</xdr:row>
      <xdr:rowOff>323850</xdr:rowOff>
    </xdr:to>
    <xdr:cxnSp macro="">
      <xdr:nvCxnSpPr>
        <xdr:cNvPr id="3" name="Straight Connector 2"/>
        <xdr:cNvCxnSpPr/>
      </xdr:nvCxnSpPr>
      <xdr:spPr>
        <a:xfrm>
          <a:off x="400050" y="1371600"/>
          <a:ext cx="198120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38100</xdr:rowOff>
    </xdr:from>
    <xdr:to>
      <xdr:col>1</xdr:col>
      <xdr:colOff>1981200</xdr:colOff>
      <xdr:row>5</xdr:row>
      <xdr:rowOff>333375</xdr:rowOff>
    </xdr:to>
    <xdr:cxnSp macro="">
      <xdr:nvCxnSpPr>
        <xdr:cNvPr id="2" name="Straight Connector 1"/>
        <xdr:cNvCxnSpPr/>
      </xdr:nvCxnSpPr>
      <xdr:spPr>
        <a:xfrm>
          <a:off x="400050" y="1381125"/>
          <a:ext cx="198120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haugiang.gov.vn/portal/data/sites/43/Nam2019/TTHC_GCS/thutuc8.docx" TargetMode="External"/><Relationship Id="rId1" Type="http://schemas.openxmlformats.org/officeDocument/2006/relationships/hyperlink" Target="http://www.haugiang.gov.vn/portal/data/sites/43/Nam2019/TTHC_GCS/thutuc3.docx"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16" workbookViewId="0">
      <selection activeCell="B9" sqref="B9"/>
    </sheetView>
  </sheetViews>
  <sheetFormatPr defaultRowHeight="12.75"/>
  <cols>
    <col min="1" max="1" width="12" customWidth="1"/>
    <col min="2" max="2" width="150" customWidth="1"/>
  </cols>
  <sheetData>
    <row r="1" spans="1:8" ht="15.75">
      <c r="B1" s="346" t="s">
        <v>304</v>
      </c>
      <c r="F1" s="69"/>
      <c r="G1" s="69"/>
      <c r="H1" s="69"/>
    </row>
    <row r="2" spans="1:8" ht="43.5" customHeight="1">
      <c r="A2" s="356" t="s">
        <v>446</v>
      </c>
      <c r="B2" s="457"/>
    </row>
    <row r="3" spans="1:8" ht="24" customHeight="1">
      <c r="A3" s="366" t="str">
        <f>'PHU LUC 01'!A3:R3</f>
        <v xml:space="preserve"> (Đính kèm Báo cáo số            /BC-ĐKT ngày        tháng 5 năm 2024 của Đoàn kiểm tra)</v>
      </c>
      <c r="B3" s="366"/>
    </row>
    <row r="4" spans="1:8" ht="16.5">
      <c r="A4" s="343"/>
      <c r="B4" s="343"/>
    </row>
    <row r="5" spans="1:8" ht="30.75" customHeight="1">
      <c r="A5" s="337" t="s">
        <v>102</v>
      </c>
      <c r="B5" s="243" t="s">
        <v>428</v>
      </c>
    </row>
    <row r="6" spans="1:8" ht="24.95" customHeight="1">
      <c r="A6" s="337" t="s">
        <v>38</v>
      </c>
      <c r="B6" s="341" t="s">
        <v>429</v>
      </c>
    </row>
    <row r="7" spans="1:8" ht="24.95" customHeight="1">
      <c r="A7" s="338">
        <v>1</v>
      </c>
      <c r="B7" s="339" t="s">
        <v>430</v>
      </c>
    </row>
    <row r="8" spans="1:8" ht="24.95" customHeight="1">
      <c r="A8" s="338">
        <f>A7+1</f>
        <v>2</v>
      </c>
      <c r="B8" s="340" t="s">
        <v>431</v>
      </c>
    </row>
    <row r="9" spans="1:8" ht="42" customHeight="1">
      <c r="A9" s="338">
        <f t="shared" ref="A9:A17" si="0">A8+1</f>
        <v>3</v>
      </c>
      <c r="B9" s="339" t="s">
        <v>432</v>
      </c>
    </row>
    <row r="10" spans="1:8" ht="36.75" customHeight="1">
      <c r="A10" s="338">
        <f t="shared" si="0"/>
        <v>4</v>
      </c>
      <c r="B10" s="339" t="s">
        <v>433</v>
      </c>
    </row>
    <row r="11" spans="1:8" ht="24.95" customHeight="1">
      <c r="A11" s="338">
        <f t="shared" si="0"/>
        <v>5</v>
      </c>
      <c r="B11" s="340" t="s">
        <v>434</v>
      </c>
    </row>
    <row r="12" spans="1:8" ht="24.95" customHeight="1">
      <c r="A12" s="338">
        <f t="shared" si="0"/>
        <v>6</v>
      </c>
      <c r="B12" s="339" t="s">
        <v>435</v>
      </c>
    </row>
    <row r="13" spans="1:8" ht="43.5" customHeight="1">
      <c r="A13" s="338">
        <f t="shared" si="0"/>
        <v>7</v>
      </c>
      <c r="B13" s="339" t="s">
        <v>436</v>
      </c>
    </row>
    <row r="14" spans="1:8" ht="24.95" customHeight="1">
      <c r="A14" s="338">
        <f t="shared" si="0"/>
        <v>8</v>
      </c>
      <c r="B14" s="339" t="s">
        <v>437</v>
      </c>
    </row>
    <row r="15" spans="1:8" ht="24.95" customHeight="1">
      <c r="A15" s="338">
        <f t="shared" si="0"/>
        <v>9</v>
      </c>
      <c r="B15" s="339" t="s">
        <v>438</v>
      </c>
    </row>
    <row r="16" spans="1:8" ht="24.95" customHeight="1">
      <c r="A16" s="338">
        <f t="shared" si="0"/>
        <v>10</v>
      </c>
      <c r="B16" s="339" t="s">
        <v>439</v>
      </c>
    </row>
    <row r="17" spans="1:2" ht="24.95" customHeight="1">
      <c r="A17" s="338">
        <f t="shared" si="0"/>
        <v>11</v>
      </c>
      <c r="B17" s="339" t="s">
        <v>440</v>
      </c>
    </row>
    <row r="18" spans="1:2" ht="24.95" customHeight="1">
      <c r="A18" s="337" t="s">
        <v>51</v>
      </c>
      <c r="B18" s="341" t="s">
        <v>441</v>
      </c>
    </row>
    <row r="19" spans="1:2" ht="24.95" customHeight="1">
      <c r="A19" s="338">
        <v>1</v>
      </c>
      <c r="B19" s="342" t="s">
        <v>442</v>
      </c>
    </row>
    <row r="20" spans="1:2" ht="24.95" customHeight="1">
      <c r="A20" s="338">
        <v>2</v>
      </c>
      <c r="B20" s="342" t="s">
        <v>443</v>
      </c>
    </row>
    <row r="21" spans="1:2" ht="24.95" customHeight="1">
      <c r="A21" s="338">
        <v>3</v>
      </c>
      <c r="B21" s="342" t="s">
        <v>444</v>
      </c>
    </row>
  </sheetData>
  <mergeCells count="2">
    <mergeCell ref="A2:B2"/>
    <mergeCell ref="A3:B3"/>
  </mergeCells>
  <hyperlinks>
    <hyperlink ref="B8" r:id="rId1" display="http://www.haugiang.gov.vn/portal/data/sites/43/Nam2019/TTHC_GCS/thutuc3.docx"/>
    <hyperlink ref="B11" r:id="rId2" display="http://www.haugiang.gov.vn/portal/data/sites/43/Nam2019/TTHC_GCS/thutuc8.docx"/>
  </hyperlinks>
  <printOptions horizontalCentered="1"/>
  <pageMargins left="0" right="0" top="0.39370078740157483" bottom="0.39370078740157483" header="0.31496062992125984" footer="0.31496062992125984"/>
  <pageSetup paperSize="9" scale="90" orientation="landscape" verticalDpi="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topLeftCell="A46" workbookViewId="0">
      <selection activeCell="C53" sqref="C53"/>
    </sheetView>
  </sheetViews>
  <sheetFormatPr defaultRowHeight="12.75"/>
  <cols>
    <col min="1" max="1" width="7.140625" customWidth="1"/>
    <col min="2" max="2" width="38.5703125" customWidth="1"/>
    <col min="3" max="3" width="18.85546875" customWidth="1"/>
    <col min="4" max="4" width="18.7109375" customWidth="1"/>
    <col min="5" max="5" width="16" customWidth="1"/>
    <col min="6" max="6" width="19.7109375" customWidth="1"/>
    <col min="7" max="7" width="20.5703125" customWidth="1"/>
    <col min="8" max="8" width="15.85546875" customWidth="1"/>
    <col min="9" max="9" width="15.42578125" customWidth="1"/>
    <col min="10" max="10" width="14" customWidth="1"/>
    <col min="11" max="11" width="15.85546875" customWidth="1"/>
    <col min="12" max="12" width="11.140625" customWidth="1"/>
    <col min="13" max="13" width="15.85546875" customWidth="1"/>
    <col min="14" max="14" width="10.28515625" customWidth="1"/>
  </cols>
  <sheetData>
    <row r="1" spans="1:16" ht="15.75">
      <c r="E1" s="206"/>
      <c r="F1" s="363" t="s">
        <v>305</v>
      </c>
      <c r="G1" s="363"/>
      <c r="H1" s="363"/>
      <c r="I1" s="363"/>
      <c r="J1" s="363"/>
      <c r="K1" s="363"/>
      <c r="L1" s="363"/>
      <c r="M1" s="363"/>
      <c r="N1" s="363"/>
      <c r="P1" s="69"/>
    </row>
    <row r="2" spans="1:16" ht="40.5" customHeight="1">
      <c r="A2" s="410" t="s">
        <v>355</v>
      </c>
      <c r="B2" s="410"/>
      <c r="C2" s="410"/>
      <c r="D2" s="410"/>
      <c r="E2" s="410"/>
      <c r="F2" s="410"/>
      <c r="G2" s="410"/>
      <c r="H2" s="410"/>
      <c r="I2" s="410"/>
      <c r="J2" s="410"/>
      <c r="K2" s="410"/>
      <c r="L2" s="410"/>
      <c r="M2" s="410"/>
      <c r="N2" s="410"/>
    </row>
    <row r="3" spans="1:16" ht="6.75" customHeight="1"/>
    <row r="4" spans="1:16" ht="18.75">
      <c r="A4" s="411" t="str">
        <f>'PHU LUC 01'!A3:R3</f>
        <v xml:space="preserve"> (Đính kèm Báo cáo số            /BC-ĐKT ngày        tháng 5 năm 2024 của Đoàn kiểm tra)</v>
      </c>
      <c r="B4" s="411"/>
      <c r="C4" s="411"/>
      <c r="D4" s="411"/>
      <c r="E4" s="411"/>
      <c r="F4" s="411"/>
      <c r="G4" s="411"/>
      <c r="H4" s="411"/>
      <c r="I4" s="411"/>
      <c r="J4" s="411"/>
      <c r="K4" s="411"/>
      <c r="L4" s="411"/>
      <c r="M4" s="411"/>
      <c r="N4" s="411"/>
    </row>
    <row r="5" spans="1:16" ht="15.75">
      <c r="A5" s="84"/>
      <c r="B5" s="84"/>
      <c r="C5" s="84"/>
      <c r="D5" s="84"/>
      <c r="E5" s="84"/>
      <c r="F5" s="84"/>
      <c r="G5" s="84"/>
      <c r="H5" s="84"/>
      <c r="I5" s="84"/>
      <c r="J5" s="84"/>
      <c r="K5" s="84"/>
      <c r="L5" s="84"/>
      <c r="M5" s="460" t="s">
        <v>37</v>
      </c>
      <c r="N5" s="460"/>
    </row>
    <row r="6" spans="1:16" ht="33" customHeight="1">
      <c r="A6" s="374" t="s">
        <v>102</v>
      </c>
      <c r="B6" s="374" t="s">
        <v>2</v>
      </c>
      <c r="C6" s="382" t="s">
        <v>312</v>
      </c>
      <c r="D6" s="382"/>
      <c r="E6" s="382"/>
      <c r="F6" s="382" t="s">
        <v>311</v>
      </c>
      <c r="G6" s="382"/>
      <c r="H6" s="382"/>
      <c r="I6" s="382" t="s">
        <v>313</v>
      </c>
      <c r="J6" s="382"/>
      <c r="K6" s="382"/>
      <c r="L6" s="374" t="s">
        <v>350</v>
      </c>
      <c r="M6" s="391" t="s">
        <v>314</v>
      </c>
      <c r="N6" s="374" t="s">
        <v>79</v>
      </c>
    </row>
    <row r="7" spans="1:16" ht="39.75" customHeight="1">
      <c r="A7" s="376"/>
      <c r="B7" s="376"/>
      <c r="C7" s="243" t="s">
        <v>323</v>
      </c>
      <c r="D7" s="243" t="s">
        <v>348</v>
      </c>
      <c r="E7" s="207" t="s">
        <v>349</v>
      </c>
      <c r="F7" s="243" t="s">
        <v>323</v>
      </c>
      <c r="G7" s="243" t="s">
        <v>348</v>
      </c>
      <c r="H7" s="207" t="s">
        <v>349</v>
      </c>
      <c r="I7" s="243" t="s">
        <v>323</v>
      </c>
      <c r="J7" s="243" t="s">
        <v>348</v>
      </c>
      <c r="K7" s="207" t="s">
        <v>349</v>
      </c>
      <c r="L7" s="376"/>
      <c r="M7" s="393"/>
      <c r="N7" s="376"/>
    </row>
    <row r="8" spans="1:16" ht="18.75" customHeight="1">
      <c r="A8" s="244" t="s">
        <v>17</v>
      </c>
      <c r="B8" s="244" t="s">
        <v>18</v>
      </c>
      <c r="C8" s="217" t="s">
        <v>98</v>
      </c>
      <c r="D8" s="245" t="s">
        <v>118</v>
      </c>
      <c r="E8" s="245" t="s">
        <v>267</v>
      </c>
      <c r="F8" s="217" t="s">
        <v>351</v>
      </c>
      <c r="G8" s="245" t="s">
        <v>319</v>
      </c>
      <c r="H8" s="245" t="s">
        <v>325</v>
      </c>
      <c r="I8" s="217" t="s">
        <v>99</v>
      </c>
      <c r="J8" s="245" t="s">
        <v>354</v>
      </c>
      <c r="K8" s="245" t="s">
        <v>100</v>
      </c>
      <c r="L8" s="281" t="s">
        <v>353</v>
      </c>
      <c r="M8" s="245" t="s">
        <v>352</v>
      </c>
      <c r="N8" s="245" t="s">
        <v>324</v>
      </c>
    </row>
    <row r="9" spans="1:16" ht="28.5" customHeight="1">
      <c r="A9" s="215" t="s">
        <v>38</v>
      </c>
      <c r="B9" s="241" t="s">
        <v>330</v>
      </c>
      <c r="C9" s="270">
        <f>+C10+C13</f>
        <v>3640000000</v>
      </c>
      <c r="D9" s="270">
        <f t="shared" ref="D9:E9" si="0">+D10+D13</f>
        <v>3165000000</v>
      </c>
      <c r="E9" s="270">
        <f t="shared" si="0"/>
        <v>475000000</v>
      </c>
      <c r="F9" s="270">
        <f>+F10+F13</f>
        <v>3589166000</v>
      </c>
      <c r="G9" s="270">
        <f t="shared" ref="G9:H9" si="1">+G10+G13</f>
        <v>3156952000</v>
      </c>
      <c r="H9" s="270">
        <f t="shared" si="1"/>
        <v>432214000</v>
      </c>
      <c r="I9" s="270">
        <f>+I10+I13</f>
        <v>50834000</v>
      </c>
      <c r="J9" s="270">
        <f t="shared" ref="J9:M9" si="2">+J10+J13</f>
        <v>8048000</v>
      </c>
      <c r="K9" s="270">
        <f t="shared" si="2"/>
        <v>42786000</v>
      </c>
      <c r="L9" s="280">
        <f t="shared" ref="L9:L12" si="3">(F9/C9)*100</f>
        <v>98.603461538461531</v>
      </c>
      <c r="M9" s="270">
        <f t="shared" si="2"/>
        <v>50834000</v>
      </c>
      <c r="N9" s="216"/>
    </row>
    <row r="10" spans="1:16" ht="33" customHeight="1">
      <c r="A10" s="250">
        <v>1</v>
      </c>
      <c r="B10" s="251" t="s">
        <v>331</v>
      </c>
      <c r="C10" s="269">
        <f>C11+C12</f>
        <v>2530000000</v>
      </c>
      <c r="D10" s="269">
        <f t="shared" ref="D10:E10" si="4">D11+D12</f>
        <v>2200000000</v>
      </c>
      <c r="E10" s="269">
        <f t="shared" si="4"/>
        <v>330000000</v>
      </c>
      <c r="F10" s="269">
        <f>F11+F12</f>
        <v>2504044000</v>
      </c>
      <c r="G10" s="269">
        <f t="shared" ref="G10:H10" si="5">G11+G12</f>
        <v>2200000000</v>
      </c>
      <c r="H10" s="269">
        <f t="shared" si="5"/>
        <v>304044000</v>
      </c>
      <c r="I10" s="269">
        <f>I11+I12</f>
        <v>25956000</v>
      </c>
      <c r="J10" s="275">
        <f t="shared" ref="J10:K10" si="6">J11+J12</f>
        <v>0</v>
      </c>
      <c r="K10" s="269">
        <f t="shared" si="6"/>
        <v>25956000</v>
      </c>
      <c r="L10" s="266">
        <f t="shared" si="3"/>
        <v>98.974071146245052</v>
      </c>
      <c r="M10" s="269">
        <f>M11+M12</f>
        <v>25956000</v>
      </c>
      <c r="N10" s="240"/>
    </row>
    <row r="11" spans="1:16" ht="18" customHeight="1">
      <c r="A11" s="252"/>
      <c r="B11" s="253" t="s">
        <v>333</v>
      </c>
      <c r="C11" s="254">
        <f>D11+E11</f>
        <v>1000000000</v>
      </c>
      <c r="D11" s="255">
        <v>870000000</v>
      </c>
      <c r="E11" s="254">
        <v>130000000</v>
      </c>
      <c r="F11" s="254">
        <f>G11+H11</f>
        <v>992920000</v>
      </c>
      <c r="G11" s="255">
        <v>870000000</v>
      </c>
      <c r="H11" s="254">
        <v>122920000</v>
      </c>
      <c r="I11" s="255">
        <f t="shared" ref="I11:I12" si="7">J11+K11</f>
        <v>7080000</v>
      </c>
      <c r="J11" s="255">
        <f t="shared" ref="J11:J12" si="8">D11-G11</f>
        <v>0</v>
      </c>
      <c r="K11" s="255">
        <f t="shared" ref="K11:K12" si="9">E11-H11</f>
        <v>7080000</v>
      </c>
      <c r="L11" s="256">
        <f t="shared" si="3"/>
        <v>99.292000000000002</v>
      </c>
      <c r="M11" s="257">
        <f t="shared" ref="M11:M12" si="10">I11</f>
        <v>7080000</v>
      </c>
      <c r="N11" s="240"/>
    </row>
    <row r="12" spans="1:16" ht="18" customHeight="1">
      <c r="A12" s="252"/>
      <c r="B12" s="253" t="s">
        <v>334</v>
      </c>
      <c r="C12" s="254">
        <f>D12+E12</f>
        <v>1530000000</v>
      </c>
      <c r="D12" s="255">
        <v>1330000000</v>
      </c>
      <c r="E12" s="254">
        <v>200000000</v>
      </c>
      <c r="F12" s="254">
        <f>G12+H12</f>
        <v>1511124000</v>
      </c>
      <c r="G12" s="255">
        <v>1330000000</v>
      </c>
      <c r="H12" s="254">
        <v>181124000</v>
      </c>
      <c r="I12" s="255">
        <f t="shared" si="7"/>
        <v>18876000</v>
      </c>
      <c r="J12" s="255">
        <f t="shared" si="8"/>
        <v>0</v>
      </c>
      <c r="K12" s="255">
        <f t="shared" si="9"/>
        <v>18876000</v>
      </c>
      <c r="L12" s="256">
        <f t="shared" si="3"/>
        <v>98.766274509803921</v>
      </c>
      <c r="M12" s="257">
        <f t="shared" si="10"/>
        <v>18876000</v>
      </c>
      <c r="N12" s="240"/>
    </row>
    <row r="13" spans="1:16" ht="39" customHeight="1">
      <c r="A13" s="250">
        <v>2</v>
      </c>
      <c r="B13" s="258" t="s">
        <v>329</v>
      </c>
      <c r="C13" s="269">
        <f>C14</f>
        <v>1110000000</v>
      </c>
      <c r="D13" s="269">
        <f t="shared" ref="D13:M13" si="11">D14</f>
        <v>965000000</v>
      </c>
      <c r="E13" s="269">
        <f t="shared" si="11"/>
        <v>145000000</v>
      </c>
      <c r="F13" s="269">
        <f>F14</f>
        <v>1085122000</v>
      </c>
      <c r="G13" s="269">
        <f t="shared" si="11"/>
        <v>956952000</v>
      </c>
      <c r="H13" s="269">
        <f t="shared" si="11"/>
        <v>128170000</v>
      </c>
      <c r="I13" s="269">
        <f>I14</f>
        <v>24878000</v>
      </c>
      <c r="J13" s="269">
        <f t="shared" si="11"/>
        <v>8048000</v>
      </c>
      <c r="K13" s="269">
        <f t="shared" si="11"/>
        <v>16830000</v>
      </c>
      <c r="L13" s="278">
        <f t="shared" si="11"/>
        <v>97.758738738738742</v>
      </c>
      <c r="M13" s="269">
        <f t="shared" si="11"/>
        <v>24878000</v>
      </c>
      <c r="N13" s="240"/>
    </row>
    <row r="14" spans="1:16" ht="33" customHeight="1">
      <c r="A14" s="259"/>
      <c r="B14" s="260" t="s">
        <v>326</v>
      </c>
      <c r="C14" s="272">
        <f>SUM(C15:C17)</f>
        <v>1110000000</v>
      </c>
      <c r="D14" s="272">
        <f>SUM(D15:D17)</f>
        <v>965000000</v>
      </c>
      <c r="E14" s="272">
        <f t="shared" ref="E14" si="12">SUM(E15:E17)</f>
        <v>145000000</v>
      </c>
      <c r="F14" s="272">
        <f>SUM(F15:F17)</f>
        <v>1085122000</v>
      </c>
      <c r="G14" s="272">
        <f>SUM(G15:G17)</f>
        <v>956952000</v>
      </c>
      <c r="H14" s="272">
        <f t="shared" ref="H14" si="13">SUM(H15:H17)</f>
        <v>128170000</v>
      </c>
      <c r="I14" s="272">
        <f>SUM(I15:I17)</f>
        <v>24878000</v>
      </c>
      <c r="J14" s="272">
        <f>SUM(J15:J17)</f>
        <v>8048000</v>
      </c>
      <c r="K14" s="272">
        <f t="shared" ref="K14" si="14">SUM(K15:K17)</f>
        <v>16830000</v>
      </c>
      <c r="L14" s="273">
        <f>(F14/C14)*100</f>
        <v>97.758738738738742</v>
      </c>
      <c r="M14" s="274">
        <f>I14</f>
        <v>24878000</v>
      </c>
      <c r="N14" s="240"/>
    </row>
    <row r="15" spans="1:16" ht="18" customHeight="1">
      <c r="A15" s="259"/>
      <c r="B15" s="253" t="s">
        <v>335</v>
      </c>
      <c r="C15" s="254">
        <f t="shared" ref="C15:C17" si="15">D15+E15</f>
        <v>210000000</v>
      </c>
      <c r="D15" s="255">
        <v>210000000</v>
      </c>
      <c r="E15" s="261">
        <v>0</v>
      </c>
      <c r="F15" s="254">
        <f t="shared" ref="F15:F17" si="16">G15+H15</f>
        <v>210000000</v>
      </c>
      <c r="G15" s="255">
        <v>210000000</v>
      </c>
      <c r="H15" s="261">
        <v>0</v>
      </c>
      <c r="I15" s="255">
        <f t="shared" ref="I15:I17" si="17">J15+K15</f>
        <v>0</v>
      </c>
      <c r="J15" s="255">
        <f>D15-G15</f>
        <v>0</v>
      </c>
      <c r="K15" s="255">
        <f>E15-H15</f>
        <v>0</v>
      </c>
      <c r="L15" s="256">
        <f>(F15/C15)*100</f>
        <v>100</v>
      </c>
      <c r="M15" s="257">
        <f>I15</f>
        <v>0</v>
      </c>
      <c r="N15" s="240"/>
    </row>
    <row r="16" spans="1:16" ht="18" customHeight="1">
      <c r="A16" s="259"/>
      <c r="B16" s="253" t="s">
        <v>336</v>
      </c>
      <c r="C16" s="254">
        <f t="shared" si="15"/>
        <v>400000000</v>
      </c>
      <c r="D16" s="255">
        <v>400000000</v>
      </c>
      <c r="E16" s="261">
        <v>0</v>
      </c>
      <c r="F16" s="254">
        <f t="shared" si="16"/>
        <v>391952000</v>
      </c>
      <c r="G16" s="255">
        <v>391952000</v>
      </c>
      <c r="H16" s="261">
        <v>0</v>
      </c>
      <c r="I16" s="255">
        <f t="shared" si="17"/>
        <v>8048000</v>
      </c>
      <c r="J16" s="255">
        <f t="shared" ref="J16:J17" si="18">D16-G16</f>
        <v>8048000</v>
      </c>
      <c r="K16" s="255">
        <f t="shared" ref="K16:K17" si="19">E16-H16</f>
        <v>0</v>
      </c>
      <c r="L16" s="256">
        <f t="shared" ref="L16:L17" si="20">(F16/C16)*100</f>
        <v>97.988</v>
      </c>
      <c r="M16" s="257">
        <f t="shared" ref="M16:M17" si="21">I16</f>
        <v>8048000</v>
      </c>
      <c r="N16" s="240"/>
    </row>
    <row r="17" spans="1:14" ht="18" customHeight="1">
      <c r="A17" s="259"/>
      <c r="B17" s="253" t="s">
        <v>337</v>
      </c>
      <c r="C17" s="254">
        <f t="shared" si="15"/>
        <v>500000000</v>
      </c>
      <c r="D17" s="255">
        <v>355000000</v>
      </c>
      <c r="E17" s="254">
        <v>145000000</v>
      </c>
      <c r="F17" s="254">
        <f t="shared" si="16"/>
        <v>483170000</v>
      </c>
      <c r="G17" s="255">
        <v>355000000</v>
      </c>
      <c r="H17" s="254">
        <v>128170000</v>
      </c>
      <c r="I17" s="255">
        <f t="shared" si="17"/>
        <v>16830000</v>
      </c>
      <c r="J17" s="255">
        <f t="shared" si="18"/>
        <v>0</v>
      </c>
      <c r="K17" s="255">
        <f t="shared" si="19"/>
        <v>16830000</v>
      </c>
      <c r="L17" s="256">
        <f t="shared" si="20"/>
        <v>96.634</v>
      </c>
      <c r="M17" s="257">
        <f t="shared" si="21"/>
        <v>16830000</v>
      </c>
      <c r="N17" s="240"/>
    </row>
    <row r="18" spans="1:14" ht="18" customHeight="1">
      <c r="A18" s="215" t="s">
        <v>38</v>
      </c>
      <c r="B18" s="241" t="s">
        <v>97</v>
      </c>
      <c r="C18" s="249">
        <f>C19+C32+C38</f>
        <v>9506000000</v>
      </c>
      <c r="D18" s="249">
        <f t="shared" ref="D18:E18" si="22">D19+D32+D38</f>
        <v>8266000000</v>
      </c>
      <c r="E18" s="249">
        <f t="shared" si="22"/>
        <v>1240000000</v>
      </c>
      <c r="F18" s="249">
        <f>F19+F32+F38</f>
        <v>9394371400</v>
      </c>
      <c r="G18" s="249">
        <f t="shared" ref="G18:H18" si="23">G19+G32+G38</f>
        <v>8266000000</v>
      </c>
      <c r="H18" s="249">
        <f t="shared" si="23"/>
        <v>1128371400</v>
      </c>
      <c r="I18" s="249">
        <f>I19+I32+I38</f>
        <v>111628600</v>
      </c>
      <c r="J18" s="263">
        <f t="shared" ref="J18:M18" si="24">J19+J32+J38</f>
        <v>0</v>
      </c>
      <c r="K18" s="249">
        <f t="shared" si="24"/>
        <v>111628600</v>
      </c>
      <c r="L18" s="279">
        <f t="shared" ref="L18:L31" si="25">(F18/C18)*100</f>
        <v>98.825703766042494</v>
      </c>
      <c r="M18" s="249">
        <f t="shared" si="24"/>
        <v>111628600</v>
      </c>
      <c r="N18" s="240"/>
    </row>
    <row r="19" spans="1:14" ht="38.25" customHeight="1">
      <c r="A19" s="250">
        <v>1</v>
      </c>
      <c r="B19" s="258" t="s">
        <v>331</v>
      </c>
      <c r="C19" s="271">
        <f>SUM(C20:C31)</f>
        <v>6440000000</v>
      </c>
      <c r="D19" s="271">
        <f t="shared" ref="D19:E19" si="26">SUM(D20:D31)</f>
        <v>5600000000</v>
      </c>
      <c r="E19" s="271">
        <f t="shared" si="26"/>
        <v>840000000</v>
      </c>
      <c r="F19" s="271">
        <f>SUM(F20:F31)</f>
        <v>6367369400</v>
      </c>
      <c r="G19" s="271">
        <f t="shared" ref="G19:H19" si="27">SUM(G20:G31)</f>
        <v>5600000000</v>
      </c>
      <c r="H19" s="271">
        <f t="shared" si="27"/>
        <v>767369400</v>
      </c>
      <c r="I19" s="271">
        <f>SUM(I20:I31)</f>
        <v>72630600</v>
      </c>
      <c r="J19" s="271">
        <f t="shared" ref="J19:M19" si="28">SUM(J20:J31)</f>
        <v>0</v>
      </c>
      <c r="K19" s="271">
        <f t="shared" si="28"/>
        <v>72630600</v>
      </c>
      <c r="L19" s="266">
        <f t="shared" si="25"/>
        <v>98.872195652173914</v>
      </c>
      <c r="M19" s="271">
        <f t="shared" si="28"/>
        <v>72630600</v>
      </c>
      <c r="N19" s="240"/>
    </row>
    <row r="20" spans="1:14" ht="18" customHeight="1">
      <c r="A20" s="259"/>
      <c r="B20" s="253" t="s">
        <v>337</v>
      </c>
      <c r="C20" s="255">
        <f>D20+E20</f>
        <v>700000000</v>
      </c>
      <c r="D20" s="255">
        <v>610000000</v>
      </c>
      <c r="E20" s="262">
        <v>90000000</v>
      </c>
      <c r="F20" s="255">
        <f>G20+H20</f>
        <v>698762200</v>
      </c>
      <c r="G20" s="255">
        <v>610000000</v>
      </c>
      <c r="H20" s="262">
        <v>88762200</v>
      </c>
      <c r="I20" s="255">
        <f t="shared" ref="I20:I31" si="29">J20+K20</f>
        <v>1237800</v>
      </c>
      <c r="J20" s="255">
        <f t="shared" ref="J20:J31" si="30">D20-G20</f>
        <v>0</v>
      </c>
      <c r="K20" s="255">
        <f t="shared" ref="K20:K31" si="31">E20-H20</f>
        <v>1237800</v>
      </c>
      <c r="L20" s="256">
        <f t="shared" si="25"/>
        <v>99.823171428571428</v>
      </c>
      <c r="M20" s="257">
        <f t="shared" ref="M20:M31" si="32">I20</f>
        <v>1237800</v>
      </c>
      <c r="N20" s="240"/>
    </row>
    <row r="21" spans="1:14" ht="18" customHeight="1">
      <c r="A21" s="259"/>
      <c r="B21" s="253" t="s">
        <v>346</v>
      </c>
      <c r="C21" s="255">
        <f t="shared" ref="C21:C31" si="33">D21+E21</f>
        <v>400000000</v>
      </c>
      <c r="D21" s="255">
        <v>350000000</v>
      </c>
      <c r="E21" s="262">
        <v>50000000</v>
      </c>
      <c r="F21" s="255">
        <f t="shared" ref="F21:F31" si="34">G21+H21</f>
        <v>388270000</v>
      </c>
      <c r="G21" s="255">
        <v>350000000</v>
      </c>
      <c r="H21" s="262">
        <v>38270000</v>
      </c>
      <c r="I21" s="255">
        <f t="shared" si="29"/>
        <v>11730000</v>
      </c>
      <c r="J21" s="255">
        <f t="shared" si="30"/>
        <v>0</v>
      </c>
      <c r="K21" s="255">
        <f t="shared" si="31"/>
        <v>11730000</v>
      </c>
      <c r="L21" s="256">
        <f t="shared" si="25"/>
        <v>97.067499999999995</v>
      </c>
      <c r="M21" s="257">
        <f t="shared" si="32"/>
        <v>11730000</v>
      </c>
      <c r="N21" s="240"/>
    </row>
    <row r="22" spans="1:14" ht="18" customHeight="1">
      <c r="A22" s="259"/>
      <c r="B22" s="253" t="s">
        <v>335</v>
      </c>
      <c r="C22" s="255">
        <f t="shared" si="33"/>
        <v>800000000</v>
      </c>
      <c r="D22" s="255">
        <v>720000000</v>
      </c>
      <c r="E22" s="262">
        <v>80000000</v>
      </c>
      <c r="F22" s="255">
        <f t="shared" si="34"/>
        <v>791759000</v>
      </c>
      <c r="G22" s="255">
        <v>720000000</v>
      </c>
      <c r="H22" s="262">
        <v>71759000</v>
      </c>
      <c r="I22" s="255">
        <f t="shared" si="29"/>
        <v>8241000</v>
      </c>
      <c r="J22" s="255">
        <f t="shared" si="30"/>
        <v>0</v>
      </c>
      <c r="K22" s="255">
        <f t="shared" si="31"/>
        <v>8241000</v>
      </c>
      <c r="L22" s="256">
        <f t="shared" si="25"/>
        <v>98.969875000000002</v>
      </c>
      <c r="M22" s="257">
        <f t="shared" si="32"/>
        <v>8241000</v>
      </c>
      <c r="N22" s="240"/>
    </row>
    <row r="23" spans="1:14" ht="18" customHeight="1">
      <c r="A23" s="259"/>
      <c r="B23" s="253" t="s">
        <v>347</v>
      </c>
      <c r="C23" s="255">
        <f t="shared" si="33"/>
        <v>600000000</v>
      </c>
      <c r="D23" s="255">
        <v>510000000</v>
      </c>
      <c r="E23" s="262">
        <v>90000000</v>
      </c>
      <c r="F23" s="255">
        <f t="shared" si="34"/>
        <v>594400000</v>
      </c>
      <c r="G23" s="255">
        <v>510000000</v>
      </c>
      <c r="H23" s="262">
        <v>84400000</v>
      </c>
      <c r="I23" s="255">
        <f t="shared" si="29"/>
        <v>5600000</v>
      </c>
      <c r="J23" s="255">
        <f t="shared" si="30"/>
        <v>0</v>
      </c>
      <c r="K23" s="255">
        <f t="shared" si="31"/>
        <v>5600000</v>
      </c>
      <c r="L23" s="256">
        <f t="shared" si="25"/>
        <v>99.066666666666663</v>
      </c>
      <c r="M23" s="257">
        <f t="shared" si="32"/>
        <v>5600000</v>
      </c>
      <c r="N23" s="240"/>
    </row>
    <row r="24" spans="1:14" ht="18" customHeight="1">
      <c r="A24" s="259"/>
      <c r="B24" s="253" t="s">
        <v>344</v>
      </c>
      <c r="C24" s="255">
        <f t="shared" si="33"/>
        <v>700000000</v>
      </c>
      <c r="D24" s="255">
        <v>600000000</v>
      </c>
      <c r="E24" s="262">
        <v>100000000</v>
      </c>
      <c r="F24" s="255">
        <f t="shared" si="34"/>
        <v>682888000</v>
      </c>
      <c r="G24" s="255">
        <v>600000000</v>
      </c>
      <c r="H24" s="262">
        <v>82888000</v>
      </c>
      <c r="I24" s="255">
        <f t="shared" si="29"/>
        <v>17112000</v>
      </c>
      <c r="J24" s="255">
        <f t="shared" si="30"/>
        <v>0</v>
      </c>
      <c r="K24" s="255">
        <f t="shared" si="31"/>
        <v>17112000</v>
      </c>
      <c r="L24" s="256">
        <f t="shared" si="25"/>
        <v>97.555428571428564</v>
      </c>
      <c r="M24" s="257">
        <f t="shared" si="32"/>
        <v>17112000</v>
      </c>
      <c r="N24" s="240"/>
    </row>
    <row r="25" spans="1:14" ht="18" customHeight="1">
      <c r="A25" s="259"/>
      <c r="B25" s="253" t="s">
        <v>345</v>
      </c>
      <c r="C25" s="255">
        <f t="shared" si="33"/>
        <v>600000000</v>
      </c>
      <c r="D25" s="255">
        <v>510000000</v>
      </c>
      <c r="E25" s="262">
        <v>90000000</v>
      </c>
      <c r="F25" s="255">
        <f t="shared" si="34"/>
        <v>595940000</v>
      </c>
      <c r="G25" s="255">
        <v>510000000</v>
      </c>
      <c r="H25" s="262">
        <v>85940000</v>
      </c>
      <c r="I25" s="255">
        <f t="shared" si="29"/>
        <v>4060000</v>
      </c>
      <c r="J25" s="255">
        <f t="shared" si="30"/>
        <v>0</v>
      </c>
      <c r="K25" s="255">
        <f t="shared" si="31"/>
        <v>4060000</v>
      </c>
      <c r="L25" s="256">
        <f t="shared" si="25"/>
        <v>99.323333333333323</v>
      </c>
      <c r="M25" s="257">
        <f t="shared" si="32"/>
        <v>4060000</v>
      </c>
      <c r="N25" s="240"/>
    </row>
    <row r="26" spans="1:14" ht="18" customHeight="1">
      <c r="A26" s="259"/>
      <c r="B26" s="253" t="s">
        <v>343</v>
      </c>
      <c r="C26" s="255">
        <f t="shared" si="33"/>
        <v>700000000</v>
      </c>
      <c r="D26" s="255">
        <v>610000000</v>
      </c>
      <c r="E26" s="262">
        <v>90000000</v>
      </c>
      <c r="F26" s="255">
        <f t="shared" si="34"/>
        <v>696456000</v>
      </c>
      <c r="G26" s="255">
        <v>610000000</v>
      </c>
      <c r="H26" s="262">
        <v>86456000</v>
      </c>
      <c r="I26" s="255">
        <f t="shared" si="29"/>
        <v>3544000</v>
      </c>
      <c r="J26" s="255">
        <f t="shared" si="30"/>
        <v>0</v>
      </c>
      <c r="K26" s="255">
        <f t="shared" si="31"/>
        <v>3544000</v>
      </c>
      <c r="L26" s="256">
        <f t="shared" si="25"/>
        <v>99.49371428571429</v>
      </c>
      <c r="M26" s="257">
        <f t="shared" si="32"/>
        <v>3544000</v>
      </c>
      <c r="N26" s="240"/>
    </row>
    <row r="27" spans="1:14" ht="18" customHeight="1">
      <c r="A27" s="259"/>
      <c r="B27" s="253" t="s">
        <v>338</v>
      </c>
      <c r="C27" s="255">
        <f t="shared" si="33"/>
        <v>300000000</v>
      </c>
      <c r="D27" s="255">
        <v>255000000</v>
      </c>
      <c r="E27" s="262">
        <v>45000000</v>
      </c>
      <c r="F27" s="255">
        <f t="shared" si="34"/>
        <v>297650000</v>
      </c>
      <c r="G27" s="255">
        <v>255000000</v>
      </c>
      <c r="H27" s="262">
        <v>42650000</v>
      </c>
      <c r="I27" s="255">
        <f t="shared" si="29"/>
        <v>2350000</v>
      </c>
      <c r="J27" s="255">
        <f t="shared" si="30"/>
        <v>0</v>
      </c>
      <c r="K27" s="255">
        <f t="shared" si="31"/>
        <v>2350000</v>
      </c>
      <c r="L27" s="256">
        <f t="shared" si="25"/>
        <v>99.216666666666669</v>
      </c>
      <c r="M27" s="257">
        <f t="shared" si="32"/>
        <v>2350000</v>
      </c>
      <c r="N27" s="240"/>
    </row>
    <row r="28" spans="1:14" ht="18" customHeight="1">
      <c r="A28" s="259"/>
      <c r="B28" s="253" t="s">
        <v>336</v>
      </c>
      <c r="C28" s="255">
        <f t="shared" si="33"/>
        <v>440000000</v>
      </c>
      <c r="D28" s="255">
        <v>390000000</v>
      </c>
      <c r="E28" s="262">
        <v>50000000</v>
      </c>
      <c r="F28" s="255">
        <f t="shared" si="34"/>
        <v>431841000</v>
      </c>
      <c r="G28" s="255">
        <v>390000000</v>
      </c>
      <c r="H28" s="262">
        <v>41841000</v>
      </c>
      <c r="I28" s="255">
        <f t="shared" si="29"/>
        <v>8159000</v>
      </c>
      <c r="J28" s="255">
        <f t="shared" si="30"/>
        <v>0</v>
      </c>
      <c r="K28" s="255">
        <f t="shared" si="31"/>
        <v>8159000</v>
      </c>
      <c r="L28" s="256">
        <f t="shared" si="25"/>
        <v>98.145681818181814</v>
      </c>
      <c r="M28" s="257">
        <f t="shared" si="32"/>
        <v>8159000</v>
      </c>
      <c r="N28" s="240"/>
    </row>
    <row r="29" spans="1:14" ht="18" customHeight="1">
      <c r="A29" s="259"/>
      <c r="B29" s="253" t="s">
        <v>332</v>
      </c>
      <c r="C29" s="255">
        <f t="shared" si="33"/>
        <v>500000000</v>
      </c>
      <c r="D29" s="255">
        <v>450000000</v>
      </c>
      <c r="E29" s="262">
        <v>50000000</v>
      </c>
      <c r="F29" s="255">
        <f t="shared" si="34"/>
        <v>492280000</v>
      </c>
      <c r="G29" s="255">
        <v>450000000</v>
      </c>
      <c r="H29" s="262">
        <v>42280000</v>
      </c>
      <c r="I29" s="255">
        <f t="shared" si="29"/>
        <v>7720000</v>
      </c>
      <c r="J29" s="255">
        <f t="shared" si="30"/>
        <v>0</v>
      </c>
      <c r="K29" s="255">
        <f t="shared" si="31"/>
        <v>7720000</v>
      </c>
      <c r="L29" s="256">
        <f t="shared" si="25"/>
        <v>98.456000000000003</v>
      </c>
      <c r="M29" s="257">
        <f t="shared" si="32"/>
        <v>7720000</v>
      </c>
      <c r="N29" s="240"/>
    </row>
    <row r="30" spans="1:14" ht="18" customHeight="1">
      <c r="A30" s="259"/>
      <c r="B30" s="253" t="s">
        <v>339</v>
      </c>
      <c r="C30" s="255">
        <f t="shared" si="33"/>
        <v>300000000</v>
      </c>
      <c r="D30" s="255">
        <v>255000000</v>
      </c>
      <c r="E30" s="262">
        <v>45000000</v>
      </c>
      <c r="F30" s="255">
        <f t="shared" si="34"/>
        <v>298199200</v>
      </c>
      <c r="G30" s="255">
        <v>255000000</v>
      </c>
      <c r="H30" s="262">
        <v>43199200</v>
      </c>
      <c r="I30" s="255">
        <f t="shared" si="29"/>
        <v>1800800</v>
      </c>
      <c r="J30" s="255">
        <f t="shared" si="30"/>
        <v>0</v>
      </c>
      <c r="K30" s="255">
        <f t="shared" si="31"/>
        <v>1800800</v>
      </c>
      <c r="L30" s="256">
        <f t="shared" si="25"/>
        <v>99.39973333333333</v>
      </c>
      <c r="M30" s="257">
        <f t="shared" si="32"/>
        <v>1800800</v>
      </c>
      <c r="N30" s="240"/>
    </row>
    <row r="31" spans="1:14" ht="18" customHeight="1">
      <c r="A31" s="259"/>
      <c r="B31" s="253" t="s">
        <v>340</v>
      </c>
      <c r="C31" s="255">
        <f t="shared" si="33"/>
        <v>400000000</v>
      </c>
      <c r="D31" s="255">
        <v>340000000</v>
      </c>
      <c r="E31" s="262">
        <v>60000000</v>
      </c>
      <c r="F31" s="255">
        <f t="shared" si="34"/>
        <v>398924000</v>
      </c>
      <c r="G31" s="255">
        <v>340000000</v>
      </c>
      <c r="H31" s="262">
        <v>58924000</v>
      </c>
      <c r="I31" s="255">
        <f t="shared" si="29"/>
        <v>1076000</v>
      </c>
      <c r="J31" s="255">
        <f t="shared" si="30"/>
        <v>0</v>
      </c>
      <c r="K31" s="255">
        <f t="shared" si="31"/>
        <v>1076000</v>
      </c>
      <c r="L31" s="256">
        <f t="shared" si="25"/>
        <v>99.731000000000009</v>
      </c>
      <c r="M31" s="257">
        <f t="shared" si="32"/>
        <v>1076000</v>
      </c>
      <c r="N31" s="240"/>
    </row>
    <row r="32" spans="1:14" ht="37.5" customHeight="1">
      <c r="A32" s="250">
        <v>2</v>
      </c>
      <c r="B32" s="258" t="s">
        <v>329</v>
      </c>
      <c r="C32" s="271">
        <f>C33</f>
        <v>2852000000</v>
      </c>
      <c r="D32" s="271">
        <f t="shared" ref="D32:M32" si="35">D33</f>
        <v>2480000000</v>
      </c>
      <c r="E32" s="271">
        <f t="shared" si="35"/>
        <v>372000000</v>
      </c>
      <c r="F32" s="271">
        <f>F33</f>
        <v>2813002000</v>
      </c>
      <c r="G32" s="271">
        <f t="shared" si="35"/>
        <v>2480000000</v>
      </c>
      <c r="H32" s="271">
        <f t="shared" si="35"/>
        <v>333002000</v>
      </c>
      <c r="I32" s="271">
        <f>I33</f>
        <v>38998000</v>
      </c>
      <c r="J32" s="271">
        <f t="shared" si="35"/>
        <v>0</v>
      </c>
      <c r="K32" s="271">
        <f t="shared" si="35"/>
        <v>38998000</v>
      </c>
      <c r="L32" s="275">
        <f t="shared" si="35"/>
        <v>98.632608695652166</v>
      </c>
      <c r="M32" s="271">
        <f t="shared" si="35"/>
        <v>38998000</v>
      </c>
      <c r="N32" s="240"/>
    </row>
    <row r="33" spans="1:14" ht="37.5" customHeight="1">
      <c r="A33" s="259"/>
      <c r="B33" s="260" t="s">
        <v>326</v>
      </c>
      <c r="C33" s="276">
        <f>SUM(C34:C37)</f>
        <v>2852000000</v>
      </c>
      <c r="D33" s="276">
        <f t="shared" ref="D33:E33" si="36">SUM(D34:D37)</f>
        <v>2480000000</v>
      </c>
      <c r="E33" s="276">
        <f t="shared" si="36"/>
        <v>372000000</v>
      </c>
      <c r="F33" s="276">
        <f>SUM(F34:F37)</f>
        <v>2813002000</v>
      </c>
      <c r="G33" s="276">
        <f t="shared" ref="G33:H33" si="37">SUM(G34:G37)</f>
        <v>2480000000</v>
      </c>
      <c r="H33" s="276">
        <f t="shared" si="37"/>
        <v>333002000</v>
      </c>
      <c r="I33" s="276">
        <f t="shared" ref="I33:I37" si="38">J33+K33</f>
        <v>38998000</v>
      </c>
      <c r="J33" s="276">
        <f t="shared" ref="J33:J37" si="39">D33-G33</f>
        <v>0</v>
      </c>
      <c r="K33" s="276">
        <f t="shared" ref="K33:K37" si="40">E33-H33</f>
        <v>38998000</v>
      </c>
      <c r="L33" s="277">
        <f t="shared" ref="L33:L37" si="41">(F33/C33)*100</f>
        <v>98.632608695652166</v>
      </c>
      <c r="M33" s="274">
        <f t="shared" ref="M33:M37" si="42">I33</f>
        <v>38998000</v>
      </c>
      <c r="N33" s="240"/>
    </row>
    <row r="34" spans="1:14" ht="18" customHeight="1">
      <c r="A34" s="259"/>
      <c r="B34" s="253" t="s">
        <v>335</v>
      </c>
      <c r="C34" s="255">
        <f t="shared" ref="C34:C37" si="43">D34+E34</f>
        <v>322000000</v>
      </c>
      <c r="D34" s="255">
        <v>284000000</v>
      </c>
      <c r="E34" s="255">
        <v>38000000</v>
      </c>
      <c r="F34" s="255">
        <f t="shared" ref="F34:F37" si="44">G34+H34</f>
        <v>316760000</v>
      </c>
      <c r="G34" s="255">
        <v>284000000</v>
      </c>
      <c r="H34" s="255">
        <v>32760000</v>
      </c>
      <c r="I34" s="255">
        <f t="shared" si="38"/>
        <v>5240000</v>
      </c>
      <c r="J34" s="255">
        <f t="shared" si="39"/>
        <v>0</v>
      </c>
      <c r="K34" s="255">
        <f t="shared" si="40"/>
        <v>5240000</v>
      </c>
      <c r="L34" s="256">
        <f t="shared" si="41"/>
        <v>98.372670807453417</v>
      </c>
      <c r="M34" s="257">
        <f t="shared" si="42"/>
        <v>5240000</v>
      </c>
      <c r="N34" s="240"/>
    </row>
    <row r="35" spans="1:14" ht="18" customHeight="1">
      <c r="A35" s="259"/>
      <c r="B35" s="253" t="s">
        <v>336</v>
      </c>
      <c r="C35" s="255">
        <f t="shared" si="43"/>
        <v>1373000000</v>
      </c>
      <c r="D35" s="255">
        <v>1212000000</v>
      </c>
      <c r="E35" s="255">
        <v>161000000</v>
      </c>
      <c r="F35" s="255">
        <f t="shared" si="44"/>
        <v>1350446000</v>
      </c>
      <c r="G35" s="255">
        <v>1212000000</v>
      </c>
      <c r="H35" s="255">
        <v>138446000</v>
      </c>
      <c r="I35" s="255">
        <f t="shared" si="38"/>
        <v>22554000</v>
      </c>
      <c r="J35" s="255">
        <f t="shared" si="39"/>
        <v>0</v>
      </c>
      <c r="K35" s="255">
        <f t="shared" si="40"/>
        <v>22554000</v>
      </c>
      <c r="L35" s="256">
        <f t="shared" si="41"/>
        <v>98.357319737800438</v>
      </c>
      <c r="M35" s="257">
        <f t="shared" si="42"/>
        <v>22554000</v>
      </c>
      <c r="N35" s="240"/>
    </row>
    <row r="36" spans="1:14" ht="18" customHeight="1">
      <c r="A36" s="259"/>
      <c r="B36" s="253" t="s">
        <v>334</v>
      </c>
      <c r="C36" s="255">
        <f t="shared" si="43"/>
        <v>410000000</v>
      </c>
      <c r="D36" s="255">
        <v>349000000</v>
      </c>
      <c r="E36" s="255">
        <v>61000000</v>
      </c>
      <c r="F36" s="255">
        <f t="shared" si="44"/>
        <v>405390000</v>
      </c>
      <c r="G36" s="255">
        <v>349000000</v>
      </c>
      <c r="H36" s="255">
        <v>56390000</v>
      </c>
      <c r="I36" s="255">
        <f t="shared" si="38"/>
        <v>4610000</v>
      </c>
      <c r="J36" s="255">
        <f t="shared" si="39"/>
        <v>0</v>
      </c>
      <c r="K36" s="255">
        <f t="shared" si="40"/>
        <v>4610000</v>
      </c>
      <c r="L36" s="256">
        <f t="shared" si="41"/>
        <v>98.87560975609756</v>
      </c>
      <c r="M36" s="257">
        <f t="shared" si="42"/>
        <v>4610000</v>
      </c>
      <c r="N36" s="240"/>
    </row>
    <row r="37" spans="1:14" ht="18" customHeight="1">
      <c r="A37" s="259"/>
      <c r="B37" s="253" t="s">
        <v>338</v>
      </c>
      <c r="C37" s="255">
        <f t="shared" si="43"/>
        <v>747000000</v>
      </c>
      <c r="D37" s="255">
        <v>635000000</v>
      </c>
      <c r="E37" s="255">
        <v>112000000</v>
      </c>
      <c r="F37" s="255">
        <f t="shared" si="44"/>
        <v>740406000</v>
      </c>
      <c r="G37" s="255">
        <v>635000000</v>
      </c>
      <c r="H37" s="255">
        <v>105406000</v>
      </c>
      <c r="I37" s="255">
        <f t="shared" si="38"/>
        <v>6594000</v>
      </c>
      <c r="J37" s="255">
        <f t="shared" si="39"/>
        <v>0</v>
      </c>
      <c r="K37" s="255">
        <f t="shared" si="40"/>
        <v>6594000</v>
      </c>
      <c r="L37" s="256">
        <f t="shared" si="41"/>
        <v>99.11726907630522</v>
      </c>
      <c r="M37" s="257">
        <f t="shared" si="42"/>
        <v>6594000</v>
      </c>
      <c r="N37" s="240"/>
    </row>
    <row r="38" spans="1:14" ht="37.5" customHeight="1">
      <c r="A38" s="250" t="s">
        <v>39</v>
      </c>
      <c r="B38" s="264" t="s">
        <v>327</v>
      </c>
      <c r="C38" s="265">
        <f>C39</f>
        <v>214000000</v>
      </c>
      <c r="D38" s="265">
        <f t="shared" ref="D38:M38" si="45">D39</f>
        <v>186000000</v>
      </c>
      <c r="E38" s="265">
        <f t="shared" si="45"/>
        <v>28000000</v>
      </c>
      <c r="F38" s="265">
        <f>F39</f>
        <v>214000000</v>
      </c>
      <c r="G38" s="265">
        <f t="shared" si="45"/>
        <v>186000000</v>
      </c>
      <c r="H38" s="265">
        <f t="shared" si="45"/>
        <v>28000000</v>
      </c>
      <c r="I38" s="265">
        <f>I39</f>
        <v>0</v>
      </c>
      <c r="J38" s="265">
        <f t="shared" si="45"/>
        <v>0</v>
      </c>
      <c r="K38" s="265">
        <f t="shared" si="45"/>
        <v>0</v>
      </c>
      <c r="L38" s="266">
        <f t="shared" ref="L38:L39" si="46">(F38/C38)*100</f>
        <v>100</v>
      </c>
      <c r="M38" s="265">
        <f t="shared" si="45"/>
        <v>0</v>
      </c>
      <c r="N38" s="240"/>
    </row>
    <row r="39" spans="1:14" ht="23.25" customHeight="1">
      <c r="A39" s="259">
        <v>1</v>
      </c>
      <c r="B39" s="260" t="s">
        <v>328</v>
      </c>
      <c r="C39" s="267">
        <f>SUM(C40:C54)</f>
        <v>214000000</v>
      </c>
      <c r="D39" s="267">
        <f t="shared" ref="D39:E39" si="47">SUM(D40:D54)</f>
        <v>186000000</v>
      </c>
      <c r="E39" s="267">
        <f t="shared" si="47"/>
        <v>28000000</v>
      </c>
      <c r="F39" s="267">
        <f>SUM(F40:F54)</f>
        <v>214000000</v>
      </c>
      <c r="G39" s="267">
        <f t="shared" ref="G39:H39" si="48">SUM(G40:G54)</f>
        <v>186000000</v>
      </c>
      <c r="H39" s="267">
        <f t="shared" si="48"/>
        <v>28000000</v>
      </c>
      <c r="I39" s="267">
        <f>SUM(I40:I54)</f>
        <v>0</v>
      </c>
      <c r="J39" s="267">
        <f t="shared" ref="J39:K39" si="49">SUM(J40:J54)</f>
        <v>0</v>
      </c>
      <c r="K39" s="267">
        <f t="shared" si="49"/>
        <v>0</v>
      </c>
      <c r="L39" s="256">
        <f t="shared" si="46"/>
        <v>100</v>
      </c>
      <c r="M39" s="268"/>
      <c r="N39" s="240"/>
    </row>
    <row r="40" spans="1:14" ht="21.95" customHeight="1">
      <c r="A40" s="237"/>
      <c r="B40" s="242" t="s">
        <v>332</v>
      </c>
      <c r="C40" s="255">
        <f t="shared" ref="C40:C54" si="50">D40+E40</f>
        <v>7000000</v>
      </c>
      <c r="D40" s="255">
        <v>7000000</v>
      </c>
      <c r="E40" s="255"/>
      <c r="F40" s="255">
        <f t="shared" ref="F40:F54" si="51">G40+H40</f>
        <v>7000000</v>
      </c>
      <c r="G40" s="255">
        <v>7000000</v>
      </c>
      <c r="H40" s="255"/>
      <c r="I40" s="255">
        <f t="shared" ref="I40:I54" si="52">J40+K40</f>
        <v>0</v>
      </c>
      <c r="J40" s="255">
        <f>D40-G40</f>
        <v>0</v>
      </c>
      <c r="K40" s="255">
        <f>E40-H40</f>
        <v>0</v>
      </c>
      <c r="L40" s="256">
        <f>(F40/C40)*100</f>
        <v>100</v>
      </c>
      <c r="M40" s="257">
        <f>I40</f>
        <v>0</v>
      </c>
      <c r="N40" s="238"/>
    </row>
    <row r="41" spans="1:14" ht="21.95" customHeight="1">
      <c r="A41" s="237"/>
      <c r="B41" s="242" t="s">
        <v>339</v>
      </c>
      <c r="C41" s="255">
        <f t="shared" si="50"/>
        <v>7000000</v>
      </c>
      <c r="D41" s="255">
        <v>7000000</v>
      </c>
      <c r="E41" s="255"/>
      <c r="F41" s="255">
        <f t="shared" si="51"/>
        <v>7000000</v>
      </c>
      <c r="G41" s="255">
        <v>7000000</v>
      </c>
      <c r="H41" s="255"/>
      <c r="I41" s="255">
        <f t="shared" si="52"/>
        <v>0</v>
      </c>
      <c r="J41" s="255">
        <f>D41-G41</f>
        <v>0</v>
      </c>
      <c r="K41" s="255">
        <f t="shared" ref="K41:K54" si="53">E41-H41</f>
        <v>0</v>
      </c>
      <c r="L41" s="256">
        <f t="shared" ref="L41:L54" si="54">(F41/C41)*100</f>
        <v>100</v>
      </c>
      <c r="M41" s="257"/>
      <c r="N41" s="238"/>
    </row>
    <row r="42" spans="1:14" ht="21.95" customHeight="1">
      <c r="A42" s="237"/>
      <c r="B42" s="242" t="s">
        <v>340</v>
      </c>
      <c r="C42" s="255">
        <f t="shared" si="50"/>
        <v>7000000</v>
      </c>
      <c r="D42" s="255">
        <v>7000000</v>
      </c>
      <c r="E42" s="255"/>
      <c r="F42" s="255">
        <f t="shared" si="51"/>
        <v>7000000</v>
      </c>
      <c r="G42" s="255">
        <v>7000000</v>
      </c>
      <c r="H42" s="255"/>
      <c r="I42" s="255">
        <f t="shared" si="52"/>
        <v>0</v>
      </c>
      <c r="J42" s="255">
        <f t="shared" ref="J42:J54" si="55">D42-G42</f>
        <v>0</v>
      </c>
      <c r="K42" s="255">
        <f t="shared" si="53"/>
        <v>0</v>
      </c>
      <c r="L42" s="256">
        <f t="shared" si="54"/>
        <v>100</v>
      </c>
      <c r="M42" s="257"/>
      <c r="N42" s="238"/>
    </row>
    <row r="43" spans="1:14" ht="21.95" customHeight="1">
      <c r="A43" s="237"/>
      <c r="B43" s="242" t="s">
        <v>337</v>
      </c>
      <c r="C43" s="255">
        <f t="shared" si="50"/>
        <v>13000000</v>
      </c>
      <c r="D43" s="255">
        <v>11000000</v>
      </c>
      <c r="E43" s="255">
        <v>2000000</v>
      </c>
      <c r="F43" s="255">
        <f t="shared" si="51"/>
        <v>13000000</v>
      </c>
      <c r="G43" s="255">
        <v>11000000</v>
      </c>
      <c r="H43" s="255">
        <v>2000000</v>
      </c>
      <c r="I43" s="255">
        <f t="shared" si="52"/>
        <v>0</v>
      </c>
      <c r="J43" s="255">
        <f t="shared" si="55"/>
        <v>0</v>
      </c>
      <c r="K43" s="255">
        <f t="shared" si="53"/>
        <v>0</v>
      </c>
      <c r="L43" s="256">
        <f t="shared" si="54"/>
        <v>100</v>
      </c>
      <c r="M43" s="257"/>
      <c r="N43" s="238"/>
    </row>
    <row r="44" spans="1:14" ht="21.95" customHeight="1">
      <c r="A44" s="237"/>
      <c r="B44" s="242" t="s">
        <v>342</v>
      </c>
      <c r="C44" s="255">
        <f t="shared" si="50"/>
        <v>18000000</v>
      </c>
      <c r="D44" s="255">
        <v>15000000</v>
      </c>
      <c r="E44" s="255">
        <v>3000000</v>
      </c>
      <c r="F44" s="255">
        <f t="shared" si="51"/>
        <v>18000000</v>
      </c>
      <c r="G44" s="255">
        <v>15000000</v>
      </c>
      <c r="H44" s="255">
        <v>3000000</v>
      </c>
      <c r="I44" s="255">
        <f t="shared" si="52"/>
        <v>0</v>
      </c>
      <c r="J44" s="255">
        <f t="shared" si="55"/>
        <v>0</v>
      </c>
      <c r="K44" s="255">
        <f t="shared" si="53"/>
        <v>0</v>
      </c>
      <c r="L44" s="256">
        <f t="shared" si="54"/>
        <v>100</v>
      </c>
      <c r="M44" s="257"/>
      <c r="N44" s="238"/>
    </row>
    <row r="45" spans="1:14" ht="21.95" customHeight="1">
      <c r="A45" s="237"/>
      <c r="B45" s="242" t="s">
        <v>343</v>
      </c>
      <c r="C45" s="255">
        <f t="shared" si="50"/>
        <v>18000000</v>
      </c>
      <c r="D45" s="255">
        <v>15000000</v>
      </c>
      <c r="E45" s="255">
        <v>3000000</v>
      </c>
      <c r="F45" s="255">
        <f t="shared" si="51"/>
        <v>18000000</v>
      </c>
      <c r="G45" s="255">
        <v>15000000</v>
      </c>
      <c r="H45" s="255">
        <v>3000000</v>
      </c>
      <c r="I45" s="255">
        <f t="shared" si="52"/>
        <v>0</v>
      </c>
      <c r="J45" s="255">
        <f t="shared" si="55"/>
        <v>0</v>
      </c>
      <c r="K45" s="255">
        <f t="shared" si="53"/>
        <v>0</v>
      </c>
      <c r="L45" s="256">
        <f t="shared" si="54"/>
        <v>100</v>
      </c>
      <c r="M45" s="257"/>
      <c r="N45" s="238"/>
    </row>
    <row r="46" spans="1:14" ht="21.95" customHeight="1">
      <c r="A46" s="237"/>
      <c r="B46" s="242" t="s">
        <v>344</v>
      </c>
      <c r="C46" s="255">
        <f t="shared" si="50"/>
        <v>12000000</v>
      </c>
      <c r="D46" s="255">
        <v>10000000</v>
      </c>
      <c r="E46" s="255">
        <v>2000000</v>
      </c>
      <c r="F46" s="255">
        <f t="shared" si="51"/>
        <v>12000000</v>
      </c>
      <c r="G46" s="255">
        <v>10000000</v>
      </c>
      <c r="H46" s="255">
        <v>2000000</v>
      </c>
      <c r="I46" s="255">
        <f t="shared" si="52"/>
        <v>0</v>
      </c>
      <c r="J46" s="255">
        <f t="shared" si="55"/>
        <v>0</v>
      </c>
      <c r="K46" s="255">
        <f t="shared" si="53"/>
        <v>0</v>
      </c>
      <c r="L46" s="256">
        <f t="shared" si="54"/>
        <v>100</v>
      </c>
      <c r="M46" s="257"/>
      <c r="N46" s="238"/>
    </row>
    <row r="47" spans="1:14" ht="21.95" customHeight="1">
      <c r="A47" s="237"/>
      <c r="B47" s="242" t="s">
        <v>336</v>
      </c>
      <c r="C47" s="255">
        <f t="shared" si="50"/>
        <v>18000000</v>
      </c>
      <c r="D47" s="255">
        <v>15000000</v>
      </c>
      <c r="E47" s="255">
        <v>3000000</v>
      </c>
      <c r="F47" s="255">
        <f t="shared" si="51"/>
        <v>18000000</v>
      </c>
      <c r="G47" s="255">
        <v>15000000</v>
      </c>
      <c r="H47" s="255">
        <v>3000000</v>
      </c>
      <c r="I47" s="255">
        <f t="shared" si="52"/>
        <v>0</v>
      </c>
      <c r="J47" s="255">
        <f t="shared" si="55"/>
        <v>0</v>
      </c>
      <c r="K47" s="255">
        <f t="shared" si="53"/>
        <v>0</v>
      </c>
      <c r="L47" s="256">
        <f t="shared" si="54"/>
        <v>100</v>
      </c>
      <c r="M47" s="257"/>
      <c r="N47" s="238"/>
    </row>
    <row r="48" spans="1:14" ht="21.95" customHeight="1">
      <c r="A48" s="237"/>
      <c r="B48" s="242" t="s">
        <v>333</v>
      </c>
      <c r="C48" s="255">
        <f t="shared" si="50"/>
        <v>18000000</v>
      </c>
      <c r="D48" s="255">
        <v>15000000</v>
      </c>
      <c r="E48" s="255">
        <v>3000000</v>
      </c>
      <c r="F48" s="255">
        <f t="shared" si="51"/>
        <v>18000000</v>
      </c>
      <c r="G48" s="255">
        <v>15000000</v>
      </c>
      <c r="H48" s="255">
        <v>3000000</v>
      </c>
      <c r="I48" s="255">
        <f t="shared" si="52"/>
        <v>0</v>
      </c>
      <c r="J48" s="255">
        <f t="shared" si="55"/>
        <v>0</v>
      </c>
      <c r="K48" s="255">
        <f t="shared" si="53"/>
        <v>0</v>
      </c>
      <c r="L48" s="256">
        <f t="shared" si="54"/>
        <v>100</v>
      </c>
      <c r="M48" s="257"/>
      <c r="N48" s="238"/>
    </row>
    <row r="49" spans="1:14" ht="21.95" customHeight="1">
      <c r="A49" s="237"/>
      <c r="B49" s="242" t="s">
        <v>335</v>
      </c>
      <c r="C49" s="255">
        <f t="shared" si="50"/>
        <v>13000000</v>
      </c>
      <c r="D49" s="255">
        <v>11000000</v>
      </c>
      <c r="E49" s="255">
        <v>2000000</v>
      </c>
      <c r="F49" s="255">
        <f t="shared" si="51"/>
        <v>13000000</v>
      </c>
      <c r="G49" s="255">
        <v>11000000</v>
      </c>
      <c r="H49" s="255">
        <v>2000000</v>
      </c>
      <c r="I49" s="255">
        <f t="shared" si="52"/>
        <v>0</v>
      </c>
      <c r="J49" s="255">
        <f t="shared" si="55"/>
        <v>0</v>
      </c>
      <c r="K49" s="255">
        <f t="shared" si="53"/>
        <v>0</v>
      </c>
      <c r="L49" s="256">
        <f t="shared" si="54"/>
        <v>100</v>
      </c>
      <c r="M49" s="257"/>
      <c r="N49" s="238"/>
    </row>
    <row r="50" spans="1:14" ht="21.95" customHeight="1">
      <c r="A50" s="237"/>
      <c r="B50" s="242" t="s">
        <v>345</v>
      </c>
      <c r="C50" s="255">
        <f t="shared" si="50"/>
        <v>12000000</v>
      </c>
      <c r="D50" s="255">
        <v>11000000</v>
      </c>
      <c r="E50" s="255">
        <v>1000000</v>
      </c>
      <c r="F50" s="255">
        <f t="shared" si="51"/>
        <v>12000000</v>
      </c>
      <c r="G50" s="255">
        <v>11000000</v>
      </c>
      <c r="H50" s="255">
        <v>1000000</v>
      </c>
      <c r="I50" s="255">
        <f t="shared" si="52"/>
        <v>0</v>
      </c>
      <c r="J50" s="255">
        <f t="shared" si="55"/>
        <v>0</v>
      </c>
      <c r="K50" s="255">
        <f t="shared" si="53"/>
        <v>0</v>
      </c>
      <c r="L50" s="256">
        <f t="shared" si="54"/>
        <v>100</v>
      </c>
      <c r="M50" s="257"/>
      <c r="N50" s="238"/>
    </row>
    <row r="51" spans="1:14" ht="21.95" customHeight="1">
      <c r="A51" s="237"/>
      <c r="B51" s="242" t="s">
        <v>346</v>
      </c>
      <c r="C51" s="255">
        <f t="shared" si="50"/>
        <v>23000000</v>
      </c>
      <c r="D51" s="255">
        <v>20000000</v>
      </c>
      <c r="E51" s="255">
        <v>3000000</v>
      </c>
      <c r="F51" s="255">
        <f t="shared" si="51"/>
        <v>23000000</v>
      </c>
      <c r="G51" s="255">
        <v>20000000</v>
      </c>
      <c r="H51" s="255">
        <v>3000000</v>
      </c>
      <c r="I51" s="255">
        <f t="shared" si="52"/>
        <v>0</v>
      </c>
      <c r="J51" s="255">
        <f t="shared" si="55"/>
        <v>0</v>
      </c>
      <c r="K51" s="255">
        <f t="shared" si="53"/>
        <v>0</v>
      </c>
      <c r="L51" s="256">
        <f t="shared" si="54"/>
        <v>100</v>
      </c>
      <c r="M51" s="257"/>
      <c r="N51" s="238"/>
    </row>
    <row r="52" spans="1:14" ht="21.95" customHeight="1">
      <c r="A52" s="237"/>
      <c r="B52" s="242" t="s">
        <v>341</v>
      </c>
      <c r="C52" s="255">
        <f t="shared" si="50"/>
        <v>18000000</v>
      </c>
      <c r="D52" s="255">
        <v>15000000</v>
      </c>
      <c r="E52" s="255">
        <v>3000000</v>
      </c>
      <c r="F52" s="255">
        <f t="shared" si="51"/>
        <v>18000000</v>
      </c>
      <c r="G52" s="255">
        <v>15000000</v>
      </c>
      <c r="H52" s="255">
        <v>3000000</v>
      </c>
      <c r="I52" s="255">
        <f t="shared" si="52"/>
        <v>0</v>
      </c>
      <c r="J52" s="255">
        <f t="shared" si="55"/>
        <v>0</v>
      </c>
      <c r="K52" s="255">
        <f t="shared" si="53"/>
        <v>0</v>
      </c>
      <c r="L52" s="256">
        <f t="shared" si="54"/>
        <v>100</v>
      </c>
      <c r="M52" s="257"/>
      <c r="N52" s="238"/>
    </row>
    <row r="53" spans="1:14" ht="21.95" customHeight="1">
      <c r="A53" s="237"/>
      <c r="B53" s="242" t="s">
        <v>334</v>
      </c>
      <c r="C53" s="255">
        <f t="shared" si="50"/>
        <v>23000000</v>
      </c>
      <c r="D53" s="255">
        <v>20000000</v>
      </c>
      <c r="E53" s="255">
        <v>3000000</v>
      </c>
      <c r="F53" s="255">
        <f t="shared" si="51"/>
        <v>23000000</v>
      </c>
      <c r="G53" s="255">
        <v>20000000</v>
      </c>
      <c r="H53" s="255">
        <v>3000000</v>
      </c>
      <c r="I53" s="255">
        <f t="shared" si="52"/>
        <v>0</v>
      </c>
      <c r="J53" s="255">
        <f t="shared" si="55"/>
        <v>0</v>
      </c>
      <c r="K53" s="255">
        <f t="shared" si="53"/>
        <v>0</v>
      </c>
      <c r="L53" s="256">
        <f t="shared" si="54"/>
        <v>100</v>
      </c>
      <c r="M53" s="257"/>
      <c r="N53" s="238"/>
    </row>
    <row r="54" spans="1:14" ht="21.95" customHeight="1">
      <c r="A54" s="237"/>
      <c r="B54" s="242" t="s">
        <v>338</v>
      </c>
      <c r="C54" s="255">
        <f t="shared" si="50"/>
        <v>7000000</v>
      </c>
      <c r="D54" s="255">
        <v>7000000</v>
      </c>
      <c r="E54" s="255"/>
      <c r="F54" s="255">
        <f t="shared" si="51"/>
        <v>7000000</v>
      </c>
      <c r="G54" s="255">
        <v>7000000</v>
      </c>
      <c r="H54" s="255"/>
      <c r="I54" s="255">
        <f t="shared" si="52"/>
        <v>0</v>
      </c>
      <c r="J54" s="255">
        <f t="shared" si="55"/>
        <v>0</v>
      </c>
      <c r="K54" s="255">
        <f t="shared" si="53"/>
        <v>0</v>
      </c>
      <c r="L54" s="256">
        <f t="shared" si="54"/>
        <v>100</v>
      </c>
      <c r="M54" s="257"/>
      <c r="N54" s="238"/>
    </row>
    <row r="55" spans="1:14" ht="21.95" customHeight="1">
      <c r="A55" s="458" t="s">
        <v>1</v>
      </c>
      <c r="B55" s="459"/>
      <c r="C55" s="154">
        <f>C9+C18</f>
        <v>13146000000</v>
      </c>
      <c r="D55" s="154">
        <f t="shared" ref="D55:M55" si="56">D9+D18</f>
        <v>11431000000</v>
      </c>
      <c r="E55" s="154">
        <f t="shared" si="56"/>
        <v>1715000000</v>
      </c>
      <c r="F55" s="154">
        <f t="shared" si="56"/>
        <v>12983537400</v>
      </c>
      <c r="G55" s="154">
        <f t="shared" si="56"/>
        <v>11422952000</v>
      </c>
      <c r="H55" s="154">
        <f t="shared" si="56"/>
        <v>1560585400</v>
      </c>
      <c r="I55" s="154">
        <f t="shared" si="56"/>
        <v>162462600</v>
      </c>
      <c r="J55" s="154">
        <f t="shared" si="56"/>
        <v>8048000</v>
      </c>
      <c r="K55" s="154">
        <f t="shared" si="56"/>
        <v>154414600</v>
      </c>
      <c r="L55" s="154">
        <f t="shared" si="56"/>
        <v>197.42916530450401</v>
      </c>
      <c r="M55" s="154">
        <f t="shared" si="56"/>
        <v>162462600</v>
      </c>
      <c r="N55" s="239"/>
    </row>
  </sheetData>
  <mergeCells count="13">
    <mergeCell ref="A55:B55"/>
    <mergeCell ref="C6:E6"/>
    <mergeCell ref="I6:K6"/>
    <mergeCell ref="F1:N1"/>
    <mergeCell ref="A2:N2"/>
    <mergeCell ref="A4:N4"/>
    <mergeCell ref="A6:A7"/>
    <mergeCell ref="B6:B7"/>
    <mergeCell ref="N6:N7"/>
    <mergeCell ref="M5:N5"/>
    <mergeCell ref="F6:H6"/>
    <mergeCell ref="L6:L7"/>
    <mergeCell ref="M6:M7"/>
  </mergeCells>
  <printOptions horizontalCentered="1"/>
  <pageMargins left="0" right="0" top="0.39370078740157483" bottom="0.59055118110236227" header="0.31496062992125984" footer="0.31496062992125984"/>
  <pageSetup paperSize="9" scale="60" orientation="landscape" verticalDpi="0"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7"/>
  <sheetViews>
    <sheetView tabSelected="1" topLeftCell="A31" workbookViewId="0">
      <selection activeCell="F1" sqref="F1"/>
    </sheetView>
  </sheetViews>
  <sheetFormatPr defaultRowHeight="12.75"/>
  <cols>
    <col min="1" max="1" width="7.140625" customWidth="1"/>
    <col min="2" max="2" width="38.5703125" customWidth="1"/>
    <col min="3" max="3" width="24.85546875" customWidth="1"/>
    <col min="4" max="4" width="28.28515625" customWidth="1"/>
    <col min="5" max="5" width="25.28515625" customWidth="1"/>
    <col min="6" max="6" width="36.85546875" customWidth="1"/>
  </cols>
  <sheetData>
    <row r="1" spans="1:8" ht="15.75">
      <c r="E1" s="214"/>
      <c r="F1" s="214" t="s">
        <v>458</v>
      </c>
      <c r="H1" s="69"/>
    </row>
    <row r="2" spans="1:8" ht="40.5" customHeight="1">
      <c r="A2" s="410" t="s">
        <v>427</v>
      </c>
      <c r="B2" s="410"/>
      <c r="C2" s="410"/>
      <c r="D2" s="410"/>
      <c r="E2" s="410"/>
      <c r="F2" s="410"/>
    </row>
    <row r="3" spans="1:8" ht="18.75" customHeight="1">
      <c r="A3" s="411" t="str">
        <f>'PHU LUC 01'!A3:R3</f>
        <v xml:space="preserve"> (Đính kèm Báo cáo số            /BC-ĐKT ngày        tháng 5 năm 2024 của Đoàn kiểm tra)</v>
      </c>
      <c r="B3" s="411"/>
      <c r="C3" s="411"/>
      <c r="D3" s="411"/>
      <c r="E3" s="411"/>
      <c r="F3" s="411"/>
    </row>
    <row r="4" spans="1:8" ht="15.75">
      <c r="A4" s="1"/>
      <c r="B4" s="1"/>
      <c r="C4" s="1"/>
      <c r="D4" s="1"/>
      <c r="E4" s="469" t="s">
        <v>37</v>
      </c>
      <c r="F4" s="469"/>
    </row>
    <row r="5" spans="1:8" ht="27" customHeight="1">
      <c r="A5" s="464" t="s">
        <v>102</v>
      </c>
      <c r="B5" s="464" t="s">
        <v>356</v>
      </c>
      <c r="C5" s="466" t="s">
        <v>357</v>
      </c>
      <c r="D5" s="467"/>
      <c r="E5" s="468"/>
      <c r="F5" s="464" t="s">
        <v>79</v>
      </c>
    </row>
    <row r="6" spans="1:8" ht="37.5">
      <c r="A6" s="465"/>
      <c r="B6" s="465"/>
      <c r="C6" s="282" t="s">
        <v>26</v>
      </c>
      <c r="D6" s="283" t="s">
        <v>358</v>
      </c>
      <c r="E6" s="282" t="s">
        <v>97</v>
      </c>
      <c r="F6" s="465"/>
    </row>
    <row r="7" spans="1:8" ht="15.75">
      <c r="A7" s="284" t="s">
        <v>17</v>
      </c>
      <c r="B7" s="284" t="s">
        <v>18</v>
      </c>
      <c r="C7" s="285" t="s">
        <v>98</v>
      </c>
      <c r="D7" s="286">
        <v>2</v>
      </c>
      <c r="E7" s="285">
        <v>3</v>
      </c>
      <c r="F7" s="284">
        <v>4</v>
      </c>
    </row>
    <row r="8" spans="1:8" ht="24.95" customHeight="1">
      <c r="A8" s="287" t="s">
        <v>38</v>
      </c>
      <c r="B8" s="288" t="s">
        <v>80</v>
      </c>
      <c r="C8" s="289">
        <f>C9</f>
        <v>500000000</v>
      </c>
      <c r="D8" s="289">
        <f>D9</f>
        <v>0</v>
      </c>
      <c r="E8" s="289">
        <f>E9</f>
        <v>500000000</v>
      </c>
      <c r="F8" s="288"/>
    </row>
    <row r="9" spans="1:8" ht="24.95" customHeight="1">
      <c r="A9" s="208">
        <v>1</v>
      </c>
      <c r="B9" s="290" t="s">
        <v>359</v>
      </c>
      <c r="C9" s="291">
        <f>D9+E9</f>
        <v>500000000</v>
      </c>
      <c r="D9" s="292"/>
      <c r="E9" s="292">
        <v>500000000</v>
      </c>
      <c r="F9" s="332" t="s">
        <v>360</v>
      </c>
    </row>
    <row r="10" spans="1:8" ht="24.95" customHeight="1">
      <c r="A10" s="287" t="s">
        <v>51</v>
      </c>
      <c r="B10" s="288" t="s">
        <v>81</v>
      </c>
      <c r="C10" s="289">
        <f>C11</f>
        <v>300000000</v>
      </c>
      <c r="D10" s="289">
        <f>D11</f>
        <v>0</v>
      </c>
      <c r="E10" s="289">
        <f>E11</f>
        <v>300000000</v>
      </c>
      <c r="F10" s="333"/>
    </row>
    <row r="11" spans="1:8" ht="24.95" customHeight="1">
      <c r="A11" s="208">
        <v>1</v>
      </c>
      <c r="B11" s="290" t="s">
        <v>361</v>
      </c>
      <c r="C11" s="291">
        <f>D11+E11</f>
        <v>300000000</v>
      </c>
      <c r="D11" s="292"/>
      <c r="E11" s="292">
        <v>300000000</v>
      </c>
      <c r="F11" s="332" t="s">
        <v>362</v>
      </c>
    </row>
    <row r="12" spans="1:8" ht="24.95" customHeight="1">
      <c r="A12" s="287" t="s">
        <v>39</v>
      </c>
      <c r="B12" s="288" t="s">
        <v>82</v>
      </c>
      <c r="C12" s="289">
        <f>C13</f>
        <v>400000000</v>
      </c>
      <c r="D12" s="289">
        <f>D13</f>
        <v>0</v>
      </c>
      <c r="E12" s="289">
        <f>E13</f>
        <v>400000000</v>
      </c>
      <c r="F12" s="334"/>
    </row>
    <row r="13" spans="1:8" ht="24.95" customHeight="1">
      <c r="A13" s="208">
        <v>1</v>
      </c>
      <c r="B13" s="290" t="s">
        <v>363</v>
      </c>
      <c r="C13" s="291">
        <f>D13+E13</f>
        <v>400000000</v>
      </c>
      <c r="D13" s="292"/>
      <c r="E13" s="292">
        <v>400000000</v>
      </c>
      <c r="F13" s="332" t="s">
        <v>364</v>
      </c>
    </row>
    <row r="14" spans="1:8" ht="24.95" customHeight="1">
      <c r="A14" s="287" t="s">
        <v>104</v>
      </c>
      <c r="B14" s="288" t="s">
        <v>9</v>
      </c>
      <c r="C14" s="289">
        <f>SUM(C15:C16)</f>
        <v>600000000</v>
      </c>
      <c r="D14" s="289">
        <f>SUM(D15:D16)</f>
        <v>0</v>
      </c>
      <c r="E14" s="289">
        <f>SUM(E15:E16)</f>
        <v>600000000</v>
      </c>
      <c r="F14" s="334"/>
    </row>
    <row r="15" spans="1:8" ht="24.95" customHeight="1">
      <c r="A15" s="208">
        <v>1</v>
      </c>
      <c r="B15" s="290" t="s">
        <v>365</v>
      </c>
      <c r="C15" s="291">
        <f>D15+E15</f>
        <v>245240000</v>
      </c>
      <c r="D15" s="292"/>
      <c r="E15" s="292">
        <v>245240000</v>
      </c>
      <c r="F15" s="445" t="s">
        <v>366</v>
      </c>
    </row>
    <row r="16" spans="1:8" ht="24.95" customHeight="1">
      <c r="A16" s="208">
        <f>A15+1</f>
        <v>2</v>
      </c>
      <c r="B16" s="290" t="s">
        <v>367</v>
      </c>
      <c r="C16" s="291">
        <f>D16+E16</f>
        <v>354760000</v>
      </c>
      <c r="D16" s="292"/>
      <c r="E16" s="292">
        <v>354760000</v>
      </c>
      <c r="F16" s="446"/>
    </row>
    <row r="17" spans="1:6" ht="24.95" customHeight="1">
      <c r="A17" s="287" t="s">
        <v>105</v>
      </c>
      <c r="B17" s="288" t="s">
        <v>10</v>
      </c>
      <c r="C17" s="289">
        <f>SUM(C18:C20)</f>
        <v>1199666200</v>
      </c>
      <c r="D17" s="289">
        <f>SUM(D18:D20)</f>
        <v>500000000</v>
      </c>
      <c r="E17" s="289">
        <f>SUM(E18:E20)</f>
        <v>699666200</v>
      </c>
      <c r="F17" s="334"/>
    </row>
    <row r="18" spans="1:6" ht="24.95" customHeight="1">
      <c r="A18" s="208">
        <v>1</v>
      </c>
      <c r="B18" s="290" t="s">
        <v>367</v>
      </c>
      <c r="C18" s="291">
        <f>D18+E18</f>
        <v>480282200</v>
      </c>
      <c r="D18" s="292"/>
      <c r="E18" s="292">
        <v>480282200</v>
      </c>
      <c r="F18" s="445" t="s">
        <v>368</v>
      </c>
    </row>
    <row r="19" spans="1:6" ht="24.95" customHeight="1">
      <c r="A19" s="208">
        <f>A18+1</f>
        <v>2</v>
      </c>
      <c r="B19" s="290" t="s">
        <v>365</v>
      </c>
      <c r="C19" s="291">
        <f>D19+E19</f>
        <v>219384000</v>
      </c>
      <c r="D19" s="292"/>
      <c r="E19" s="292">
        <v>219384000</v>
      </c>
      <c r="F19" s="456"/>
    </row>
    <row r="20" spans="1:6" ht="24.95" customHeight="1">
      <c r="A20" s="208">
        <f>A19+1</f>
        <v>3</v>
      </c>
      <c r="B20" s="290" t="s">
        <v>367</v>
      </c>
      <c r="C20" s="291">
        <f>D20+E20</f>
        <v>500000000</v>
      </c>
      <c r="D20" s="292">
        <v>500000000</v>
      </c>
      <c r="E20" s="292"/>
      <c r="F20" s="446"/>
    </row>
    <row r="21" spans="1:6" ht="24.95" customHeight="1">
      <c r="A21" s="287" t="s">
        <v>106</v>
      </c>
      <c r="B21" s="288" t="s">
        <v>369</v>
      </c>
      <c r="C21" s="289">
        <f>SUM(C22:C23)</f>
        <v>700000000</v>
      </c>
      <c r="D21" s="289">
        <f>SUM(D22:D23)</f>
        <v>0</v>
      </c>
      <c r="E21" s="289">
        <f>SUM(E22:E23)</f>
        <v>700000000</v>
      </c>
      <c r="F21" s="334"/>
    </row>
    <row r="22" spans="1:6" ht="24.95" customHeight="1">
      <c r="A22" s="208">
        <v>1</v>
      </c>
      <c r="B22" s="290" t="s">
        <v>367</v>
      </c>
      <c r="C22" s="291">
        <f>D22+E22</f>
        <v>436164000</v>
      </c>
      <c r="D22" s="292"/>
      <c r="E22" s="292">
        <v>436164000</v>
      </c>
      <c r="F22" s="445" t="s">
        <v>370</v>
      </c>
    </row>
    <row r="23" spans="1:6" ht="24.95" customHeight="1">
      <c r="A23" s="208">
        <f>A22+1</f>
        <v>2</v>
      </c>
      <c r="B23" s="290" t="s">
        <v>365</v>
      </c>
      <c r="C23" s="291">
        <f>D23+E23</f>
        <v>263836000</v>
      </c>
      <c r="D23" s="292"/>
      <c r="E23" s="292">
        <v>263836000</v>
      </c>
      <c r="F23" s="446"/>
    </row>
    <row r="24" spans="1:6" ht="24.95" customHeight="1">
      <c r="A24" s="287" t="s">
        <v>107</v>
      </c>
      <c r="B24" s="288" t="s">
        <v>371</v>
      </c>
      <c r="C24" s="289">
        <f>SUM(C25:C26)</f>
        <v>700000000</v>
      </c>
      <c r="D24" s="289">
        <f>SUM(D25:D26)</f>
        <v>0</v>
      </c>
      <c r="E24" s="289">
        <f>SUM(E25:E26)</f>
        <v>700000000</v>
      </c>
      <c r="F24" s="334"/>
    </row>
    <row r="25" spans="1:6" ht="24.95" customHeight="1">
      <c r="A25" s="208">
        <v>1</v>
      </c>
      <c r="B25" s="290" t="s">
        <v>361</v>
      </c>
      <c r="C25" s="291">
        <f>D25+E25</f>
        <v>397211600</v>
      </c>
      <c r="D25" s="292"/>
      <c r="E25" s="292">
        <v>397211600</v>
      </c>
      <c r="F25" s="445" t="s">
        <v>372</v>
      </c>
    </row>
    <row r="26" spans="1:6" ht="24.95" customHeight="1">
      <c r="A26" s="208">
        <f>A25+1</f>
        <v>2</v>
      </c>
      <c r="B26" s="290" t="s">
        <v>359</v>
      </c>
      <c r="C26" s="291">
        <f>D26+E26</f>
        <v>302788400</v>
      </c>
      <c r="D26" s="292"/>
      <c r="E26" s="292">
        <v>302788400</v>
      </c>
      <c r="F26" s="446"/>
    </row>
    <row r="27" spans="1:6" ht="24.95" customHeight="1">
      <c r="A27" s="287" t="s">
        <v>108</v>
      </c>
      <c r="B27" s="288" t="s">
        <v>6</v>
      </c>
      <c r="C27" s="289">
        <f>SUM(C28:C34)</f>
        <v>2213000000</v>
      </c>
      <c r="D27" s="289">
        <f>SUM(D28:D34)</f>
        <v>400000000</v>
      </c>
      <c r="E27" s="289">
        <f>SUM(E28:E34)</f>
        <v>1813000000</v>
      </c>
      <c r="F27" s="334"/>
    </row>
    <row r="28" spans="1:6" ht="24.95" customHeight="1">
      <c r="A28" s="208">
        <v>1</v>
      </c>
      <c r="B28" s="290" t="s">
        <v>373</v>
      </c>
      <c r="C28" s="291">
        <f t="shared" ref="C28:C34" si="0">D28+E28</f>
        <v>440000000</v>
      </c>
      <c r="D28" s="293"/>
      <c r="E28" s="294">
        <v>440000000</v>
      </c>
      <c r="F28" s="461" t="s">
        <v>374</v>
      </c>
    </row>
    <row r="29" spans="1:6" ht="24.95" customHeight="1">
      <c r="A29" s="208">
        <f t="shared" ref="A29:A34" si="1">A28+1</f>
        <v>2</v>
      </c>
      <c r="B29" s="290" t="s">
        <v>359</v>
      </c>
      <c r="C29" s="291">
        <f t="shared" si="0"/>
        <v>400000000</v>
      </c>
      <c r="D29" s="294">
        <v>400000000</v>
      </c>
      <c r="E29" s="293"/>
      <c r="F29" s="461"/>
    </row>
    <row r="30" spans="1:6" ht="24.95" customHeight="1">
      <c r="A30" s="208">
        <f t="shared" si="1"/>
        <v>3</v>
      </c>
      <c r="B30" s="290" t="s">
        <v>373</v>
      </c>
      <c r="C30" s="291">
        <f t="shared" si="0"/>
        <v>306010000</v>
      </c>
      <c r="D30" s="293"/>
      <c r="E30" s="294">
        <v>306010000</v>
      </c>
      <c r="F30" s="461"/>
    </row>
    <row r="31" spans="1:6" ht="24.95" customHeight="1">
      <c r="A31" s="208">
        <f t="shared" si="1"/>
        <v>4</v>
      </c>
      <c r="B31" s="290" t="s">
        <v>375</v>
      </c>
      <c r="C31" s="291">
        <f t="shared" si="0"/>
        <v>217940000</v>
      </c>
      <c r="D31" s="293"/>
      <c r="E31" s="294">
        <v>217940000</v>
      </c>
      <c r="F31" s="461"/>
    </row>
    <row r="32" spans="1:6" ht="24.95" customHeight="1">
      <c r="A32" s="208">
        <f t="shared" si="1"/>
        <v>5</v>
      </c>
      <c r="B32" s="290" t="s">
        <v>367</v>
      </c>
      <c r="C32" s="291">
        <f t="shared" si="0"/>
        <v>222614000</v>
      </c>
      <c r="D32" s="293"/>
      <c r="E32" s="294">
        <v>222614000</v>
      </c>
      <c r="F32" s="461"/>
    </row>
    <row r="33" spans="1:6" ht="24.95" customHeight="1">
      <c r="A33" s="208">
        <f t="shared" si="1"/>
        <v>6</v>
      </c>
      <c r="B33" s="290" t="s">
        <v>376</v>
      </c>
      <c r="C33" s="291">
        <f t="shared" si="0"/>
        <v>339400000</v>
      </c>
      <c r="D33" s="293"/>
      <c r="E33" s="294">
        <v>339400000</v>
      </c>
      <c r="F33" s="461"/>
    </row>
    <row r="34" spans="1:6" ht="24.95" customHeight="1">
      <c r="A34" s="208">
        <f t="shared" si="1"/>
        <v>7</v>
      </c>
      <c r="B34" s="290" t="s">
        <v>377</v>
      </c>
      <c r="C34" s="291">
        <f t="shared" si="0"/>
        <v>287036000</v>
      </c>
      <c r="D34" s="293"/>
      <c r="E34" s="294">
        <v>287036000</v>
      </c>
      <c r="F34" s="461"/>
    </row>
    <row r="35" spans="1:6" ht="24.95" customHeight="1">
      <c r="A35" s="287" t="s">
        <v>109</v>
      </c>
      <c r="B35" s="288" t="s">
        <v>13</v>
      </c>
      <c r="C35" s="289">
        <f>SUM(C36:C37)</f>
        <v>1000000000</v>
      </c>
      <c r="D35" s="289">
        <f>SUM(D36:D37)</f>
        <v>1000000000</v>
      </c>
      <c r="E35" s="289">
        <f>SUM(E36:E37)</f>
        <v>0</v>
      </c>
      <c r="F35" s="334"/>
    </row>
    <row r="36" spans="1:6" ht="24.95" customHeight="1">
      <c r="A36" s="208">
        <v>1</v>
      </c>
      <c r="B36" s="290" t="s">
        <v>367</v>
      </c>
      <c r="C36" s="291">
        <f>D36+E36</f>
        <v>528540000</v>
      </c>
      <c r="D36" s="295">
        <v>528540000</v>
      </c>
      <c r="E36" s="292"/>
      <c r="F36" s="445" t="s">
        <v>378</v>
      </c>
    </row>
    <row r="37" spans="1:6" ht="24.95" customHeight="1">
      <c r="A37" s="208">
        <f>A36+1</f>
        <v>2</v>
      </c>
      <c r="B37" s="290" t="s">
        <v>359</v>
      </c>
      <c r="C37" s="291">
        <f>D37+E37</f>
        <v>471460000</v>
      </c>
      <c r="D37" s="292">
        <v>471460000</v>
      </c>
      <c r="E37" s="292"/>
      <c r="F37" s="446"/>
    </row>
    <row r="38" spans="1:6" ht="24.95" customHeight="1">
      <c r="A38" s="287" t="s">
        <v>110</v>
      </c>
      <c r="B38" s="288" t="s">
        <v>19</v>
      </c>
      <c r="C38" s="289">
        <f>SUM(C39:C41)</f>
        <v>1332000000</v>
      </c>
      <c r="D38" s="289">
        <f>SUM(D39:D41)</f>
        <v>210000000</v>
      </c>
      <c r="E38" s="289">
        <f>SUM(E39:E41)</f>
        <v>1122000000</v>
      </c>
      <c r="F38" s="334"/>
    </row>
    <row r="39" spans="1:6" ht="24.95" customHeight="1">
      <c r="A39" s="208">
        <v>1</v>
      </c>
      <c r="B39" s="290" t="s">
        <v>367</v>
      </c>
      <c r="C39" s="291">
        <f>D39+E39</f>
        <v>532000000</v>
      </c>
      <c r="D39" s="292">
        <v>210000000</v>
      </c>
      <c r="E39" s="292">
        <v>322000000</v>
      </c>
      <c r="F39" s="445" t="s">
        <v>379</v>
      </c>
    </row>
    <row r="40" spans="1:6" ht="24.95" customHeight="1">
      <c r="A40" s="208">
        <f>A39+1</f>
        <v>2</v>
      </c>
      <c r="B40" s="290" t="s">
        <v>359</v>
      </c>
      <c r="C40" s="291">
        <f>D40+E40</f>
        <v>313720000</v>
      </c>
      <c r="D40" s="292"/>
      <c r="E40" s="292">
        <v>313720000</v>
      </c>
      <c r="F40" s="456"/>
    </row>
    <row r="41" spans="1:6" ht="24.95" customHeight="1">
      <c r="A41" s="208">
        <f>A40+1</f>
        <v>3</v>
      </c>
      <c r="B41" s="290" t="s">
        <v>365</v>
      </c>
      <c r="C41" s="291">
        <f>D41+E41</f>
        <v>486280000</v>
      </c>
      <c r="D41" s="292"/>
      <c r="E41" s="292">
        <v>486280000</v>
      </c>
      <c r="F41" s="446"/>
    </row>
    <row r="42" spans="1:6" ht="24.95" customHeight="1">
      <c r="A42" s="287" t="s">
        <v>111</v>
      </c>
      <c r="B42" s="288" t="s">
        <v>12</v>
      </c>
      <c r="C42" s="289">
        <f>SUM(C43:C44)</f>
        <v>600000000</v>
      </c>
      <c r="D42" s="289">
        <f>SUM(D43:D44)</f>
        <v>0</v>
      </c>
      <c r="E42" s="289">
        <f>SUM(E43:E44)</f>
        <v>600000000</v>
      </c>
      <c r="F42" s="334"/>
    </row>
    <row r="43" spans="1:6" ht="24.95" customHeight="1">
      <c r="A43" s="208">
        <v>1</v>
      </c>
      <c r="B43" s="290" t="s">
        <v>380</v>
      </c>
      <c r="C43" s="291">
        <f>D43+E43</f>
        <v>282700000</v>
      </c>
      <c r="D43" s="295"/>
      <c r="E43" s="292">
        <v>282700000</v>
      </c>
      <c r="F43" s="445" t="s">
        <v>381</v>
      </c>
    </row>
    <row r="44" spans="1:6" ht="24.95" customHeight="1">
      <c r="A44" s="208">
        <f>A43+1</f>
        <v>2</v>
      </c>
      <c r="B44" s="290" t="s">
        <v>382</v>
      </c>
      <c r="C44" s="291">
        <f>D44+E44</f>
        <v>317300000</v>
      </c>
      <c r="D44" s="292"/>
      <c r="E44" s="292">
        <v>317300000</v>
      </c>
      <c r="F44" s="446"/>
    </row>
    <row r="45" spans="1:6" ht="24.95" customHeight="1">
      <c r="A45" s="287" t="s">
        <v>112</v>
      </c>
      <c r="B45" s="288" t="s">
        <v>14</v>
      </c>
      <c r="C45" s="289">
        <f>C46</f>
        <v>400000000</v>
      </c>
      <c r="D45" s="289">
        <f>D46</f>
        <v>0</v>
      </c>
      <c r="E45" s="289">
        <f>E46</f>
        <v>400000000</v>
      </c>
      <c r="F45" s="334"/>
    </row>
    <row r="46" spans="1:6" ht="24.95" customHeight="1">
      <c r="A46" s="208">
        <v>1</v>
      </c>
      <c r="B46" s="290" t="s">
        <v>359</v>
      </c>
      <c r="C46" s="291">
        <f>D46+E46</f>
        <v>400000000</v>
      </c>
      <c r="D46" s="292"/>
      <c r="E46" s="292">
        <v>400000000</v>
      </c>
      <c r="F46" s="332" t="s">
        <v>383</v>
      </c>
    </row>
    <row r="47" spans="1:6" ht="24.95" customHeight="1">
      <c r="A47" s="287" t="s">
        <v>113</v>
      </c>
      <c r="B47" s="288" t="s">
        <v>15</v>
      </c>
      <c r="C47" s="289">
        <f>SUM(C48:C52)</f>
        <v>1940000000</v>
      </c>
      <c r="D47" s="289">
        <f>SUM(D48:D52)</f>
        <v>1530000000</v>
      </c>
      <c r="E47" s="289">
        <f>SUM(E48:E52)</f>
        <v>410000000</v>
      </c>
      <c r="F47" s="334"/>
    </row>
    <row r="48" spans="1:6" ht="24.95" customHeight="1">
      <c r="A48" s="208">
        <v>1</v>
      </c>
      <c r="B48" s="290" t="s">
        <v>373</v>
      </c>
      <c r="C48" s="291">
        <f>D48+E48</f>
        <v>357000000</v>
      </c>
      <c r="D48" s="295">
        <v>357000000</v>
      </c>
      <c r="E48" s="294"/>
      <c r="F48" s="461" t="s">
        <v>384</v>
      </c>
    </row>
    <row r="49" spans="1:6" ht="24.95" customHeight="1">
      <c r="A49" s="208">
        <f>A48+1</f>
        <v>2</v>
      </c>
      <c r="B49" s="290" t="s">
        <v>385</v>
      </c>
      <c r="C49" s="291">
        <f>D49+E49</f>
        <v>379111000</v>
      </c>
      <c r="D49" s="294">
        <v>379111000</v>
      </c>
      <c r="E49" s="292"/>
      <c r="F49" s="461"/>
    </row>
    <row r="50" spans="1:6" ht="24.95" customHeight="1">
      <c r="A50" s="208">
        <f>A49+1</f>
        <v>3</v>
      </c>
      <c r="B50" s="290" t="s">
        <v>359</v>
      </c>
      <c r="C50" s="291">
        <f>D50+E50</f>
        <v>394000000</v>
      </c>
      <c r="D50" s="292">
        <v>394000000</v>
      </c>
      <c r="E50" s="294"/>
      <c r="F50" s="461"/>
    </row>
    <row r="51" spans="1:6" ht="24.95" customHeight="1">
      <c r="A51" s="208">
        <f>A50+1</f>
        <v>4</v>
      </c>
      <c r="B51" s="290" t="s">
        <v>386</v>
      </c>
      <c r="C51" s="291">
        <f>D51+E51</f>
        <v>399889000</v>
      </c>
      <c r="D51" s="292">
        <v>399889000</v>
      </c>
      <c r="E51" s="294"/>
      <c r="F51" s="461"/>
    </row>
    <row r="52" spans="1:6" ht="24.95" customHeight="1">
      <c r="A52" s="208">
        <f>A51+1</f>
        <v>5</v>
      </c>
      <c r="B52" s="290" t="s">
        <v>375</v>
      </c>
      <c r="C52" s="291">
        <f>D52+E52</f>
        <v>410000000</v>
      </c>
      <c r="D52" s="292"/>
      <c r="E52" s="294">
        <v>410000000</v>
      </c>
      <c r="F52" s="461"/>
    </row>
    <row r="53" spans="1:6" ht="24.95" customHeight="1">
      <c r="A53" s="287" t="s">
        <v>114</v>
      </c>
      <c r="B53" s="288" t="s">
        <v>16</v>
      </c>
      <c r="C53" s="289">
        <f>SUM(C54:C56)</f>
        <v>1047000000</v>
      </c>
      <c r="D53" s="289">
        <f>SUM(D54:D56)</f>
        <v>0</v>
      </c>
      <c r="E53" s="289">
        <f>SUM(E54:E56)</f>
        <v>1047000000</v>
      </c>
      <c r="F53" s="334"/>
    </row>
    <row r="54" spans="1:6" ht="24.95" customHeight="1">
      <c r="A54" s="208">
        <v>1</v>
      </c>
      <c r="B54" s="290" t="s">
        <v>359</v>
      </c>
      <c r="C54" s="291">
        <f>D54+E54</f>
        <v>263806000</v>
      </c>
      <c r="D54" s="294"/>
      <c r="E54" s="292">
        <v>263806000</v>
      </c>
      <c r="F54" s="455" t="s">
        <v>387</v>
      </c>
    </row>
    <row r="55" spans="1:6" ht="24.95" customHeight="1">
      <c r="A55" s="208">
        <f>A54+1</f>
        <v>2</v>
      </c>
      <c r="B55" s="290" t="s">
        <v>375</v>
      </c>
      <c r="C55" s="291">
        <f>D55+E55</f>
        <v>300000000</v>
      </c>
      <c r="D55" s="294"/>
      <c r="E55" s="292">
        <v>300000000</v>
      </c>
      <c r="F55" s="455"/>
    </row>
    <row r="56" spans="1:6" ht="24.95" customHeight="1">
      <c r="A56" s="208">
        <f>A55+1</f>
        <v>3</v>
      </c>
      <c r="B56" s="290" t="s">
        <v>367</v>
      </c>
      <c r="C56" s="291">
        <f>D56+E56</f>
        <v>483194000</v>
      </c>
      <c r="D56" s="292"/>
      <c r="E56" s="292">
        <v>483194000</v>
      </c>
      <c r="F56" s="455"/>
    </row>
    <row r="57" spans="1:6" ht="24.95" customHeight="1">
      <c r="A57" s="462" t="s">
        <v>1</v>
      </c>
      <c r="B57" s="463"/>
      <c r="C57" s="296">
        <f>C53+C47+C45+C42+C38+C35+C27+C24+C21+C17+C14+C12+C10+C8</f>
        <v>12931666200</v>
      </c>
      <c r="D57" s="296">
        <f>D53+D47+D45+D42+D38+D35+D27+D24+D21+D17+D14+D12+D10+D8</f>
        <v>3640000000</v>
      </c>
      <c r="E57" s="296">
        <f>E53+E47+E45+E42+E38+E35+E27+E24+E21+E17+E14+E12+E10+E8</f>
        <v>9291666200</v>
      </c>
      <c r="F57" s="297"/>
    </row>
  </sheetData>
  <mergeCells count="18">
    <mergeCell ref="A2:F2"/>
    <mergeCell ref="A3:F3"/>
    <mergeCell ref="F22:F23"/>
    <mergeCell ref="F25:F26"/>
    <mergeCell ref="F28:F34"/>
    <mergeCell ref="A5:A6"/>
    <mergeCell ref="B5:B6"/>
    <mergeCell ref="C5:E5"/>
    <mergeCell ref="F5:F6"/>
    <mergeCell ref="F15:F16"/>
    <mergeCell ref="F18:F20"/>
    <mergeCell ref="E4:F4"/>
    <mergeCell ref="F48:F52"/>
    <mergeCell ref="F54:F56"/>
    <mergeCell ref="A57:B57"/>
    <mergeCell ref="F36:F37"/>
    <mergeCell ref="F39:F41"/>
    <mergeCell ref="F43:F44"/>
  </mergeCells>
  <printOptions horizontalCentered="1"/>
  <pageMargins left="0" right="0" top="0.39370078740157483" bottom="0.59055118110236227" header="0.31496062992125984" footer="0.31496062992125984"/>
  <pageSetup paperSize="9" scale="90" orientation="landscape" verticalDpi="0"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10" workbookViewId="0">
      <selection activeCell="C17" sqref="C17"/>
    </sheetView>
  </sheetViews>
  <sheetFormatPr defaultRowHeight="12.75"/>
  <cols>
    <col min="2" max="2" width="32.42578125" customWidth="1"/>
    <col min="3" max="3" width="25.140625" customWidth="1"/>
    <col min="4" max="4" width="26.42578125" customWidth="1"/>
    <col min="5" max="5" width="23.42578125" customWidth="1"/>
    <col min="6" max="6" width="25" customWidth="1"/>
    <col min="7" max="7" width="26.7109375" customWidth="1"/>
  </cols>
  <sheetData>
    <row r="1" spans="1:9" ht="15.75">
      <c r="D1" s="346"/>
      <c r="E1" s="363" t="s">
        <v>306</v>
      </c>
      <c r="F1" s="363"/>
      <c r="G1" s="363"/>
      <c r="I1" s="69"/>
    </row>
    <row r="2" spans="1:9" ht="40.5" customHeight="1">
      <c r="A2" s="410" t="s">
        <v>315</v>
      </c>
      <c r="B2" s="410"/>
      <c r="C2" s="410"/>
      <c r="D2" s="410"/>
      <c r="E2" s="410"/>
      <c r="F2" s="410"/>
      <c r="G2" s="410"/>
    </row>
    <row r="3" spans="1:9" ht="6.75" customHeight="1"/>
    <row r="4" spans="1:9" ht="18.75">
      <c r="A4" s="411" t="str">
        <f>'PHU LUC 01'!A3:R3</f>
        <v xml:space="preserve"> (Đính kèm Báo cáo số            /BC-ĐKT ngày        tháng 5 năm 2024 của Đoàn kiểm tra)</v>
      </c>
      <c r="B4" s="411"/>
      <c r="C4" s="411"/>
      <c r="D4" s="411"/>
      <c r="E4" s="411"/>
      <c r="F4" s="411"/>
      <c r="G4" s="411"/>
    </row>
    <row r="5" spans="1:9" ht="15.75">
      <c r="A5" s="84"/>
      <c r="B5" s="84"/>
      <c r="C5" s="84"/>
      <c r="D5" s="218"/>
      <c r="E5" s="218"/>
      <c r="F5" s="218"/>
      <c r="G5" s="349" t="s">
        <v>37</v>
      </c>
    </row>
    <row r="6" spans="1:9" ht="39.75" customHeight="1">
      <c r="A6" s="417" t="s">
        <v>102</v>
      </c>
      <c r="B6" s="417" t="s">
        <v>2</v>
      </c>
      <c r="C6" s="418" t="s">
        <v>316</v>
      </c>
      <c r="D6" s="419"/>
      <c r="E6" s="420"/>
      <c r="F6" s="421" t="s">
        <v>314</v>
      </c>
      <c r="G6" s="424" t="s">
        <v>79</v>
      </c>
    </row>
    <row r="7" spans="1:9" ht="28.5" customHeight="1">
      <c r="A7" s="417"/>
      <c r="B7" s="417"/>
      <c r="C7" s="352" t="s">
        <v>312</v>
      </c>
      <c r="D7" s="352" t="s">
        <v>311</v>
      </c>
      <c r="E7" s="352" t="s">
        <v>313</v>
      </c>
      <c r="F7" s="423"/>
      <c r="G7" s="426"/>
    </row>
    <row r="8" spans="1:9" ht="18" customHeight="1">
      <c r="A8" s="217" t="s">
        <v>17</v>
      </c>
      <c r="B8" s="217" t="s">
        <v>18</v>
      </c>
      <c r="C8" s="100" t="s">
        <v>117</v>
      </c>
      <c r="D8" s="100" t="s">
        <v>118</v>
      </c>
      <c r="E8" s="100" t="s">
        <v>251</v>
      </c>
      <c r="F8" s="217">
        <v>4</v>
      </c>
      <c r="G8" s="217">
        <v>5</v>
      </c>
    </row>
    <row r="9" spans="1:9" ht="24.95" customHeight="1">
      <c r="A9" s="94">
        <v>1</v>
      </c>
      <c r="B9" s="95" t="s">
        <v>80</v>
      </c>
      <c r="C9" s="219">
        <v>386650000</v>
      </c>
      <c r="D9" s="219">
        <v>385650000</v>
      </c>
      <c r="E9" s="89">
        <f>C9-D9</f>
        <v>1000000</v>
      </c>
      <c r="F9" s="136">
        <f>E9</f>
        <v>1000000</v>
      </c>
      <c r="G9" s="96"/>
    </row>
    <row r="10" spans="1:9" ht="24.95" customHeight="1">
      <c r="A10" s="94">
        <v>2</v>
      </c>
      <c r="B10" s="95" t="s">
        <v>81</v>
      </c>
      <c r="C10" s="219">
        <v>83250000</v>
      </c>
      <c r="D10" s="219">
        <v>83250000</v>
      </c>
      <c r="E10" s="89">
        <f t="shared" ref="E10:E23" si="0">C10-D10</f>
        <v>0</v>
      </c>
      <c r="F10" s="136">
        <f t="shared" ref="F10:F23" si="1">E10</f>
        <v>0</v>
      </c>
      <c r="G10" s="96"/>
    </row>
    <row r="11" spans="1:9" ht="36" customHeight="1">
      <c r="A11" s="222">
        <v>3</v>
      </c>
      <c r="B11" s="223" t="s">
        <v>82</v>
      </c>
      <c r="C11" s="224">
        <v>714550000</v>
      </c>
      <c r="D11" s="224">
        <v>714550000</v>
      </c>
      <c r="E11" s="225">
        <f t="shared" si="0"/>
        <v>0</v>
      </c>
      <c r="F11" s="226">
        <f t="shared" si="1"/>
        <v>0</v>
      </c>
      <c r="G11" s="227" t="s">
        <v>317</v>
      </c>
    </row>
    <row r="12" spans="1:9" ht="24.95" customHeight="1">
      <c r="A12" s="94">
        <v>4</v>
      </c>
      <c r="B12" s="95" t="s">
        <v>10</v>
      </c>
      <c r="C12" s="219">
        <v>403450000</v>
      </c>
      <c r="D12" s="219">
        <v>403450000</v>
      </c>
      <c r="E12" s="89">
        <f t="shared" si="0"/>
        <v>0</v>
      </c>
      <c r="F12" s="136">
        <f t="shared" si="1"/>
        <v>0</v>
      </c>
      <c r="G12" s="96"/>
    </row>
    <row r="13" spans="1:9" ht="24.95" customHeight="1">
      <c r="A13" s="94">
        <v>5</v>
      </c>
      <c r="B13" s="95" t="s">
        <v>9</v>
      </c>
      <c r="C13" s="219">
        <v>345660000</v>
      </c>
      <c r="D13" s="219">
        <v>345660000</v>
      </c>
      <c r="E13" s="89">
        <f t="shared" si="0"/>
        <v>0</v>
      </c>
      <c r="F13" s="136">
        <f t="shared" si="1"/>
        <v>0</v>
      </c>
      <c r="G13" s="96"/>
    </row>
    <row r="14" spans="1:9" ht="24.95" customHeight="1">
      <c r="A14" s="94">
        <v>6</v>
      </c>
      <c r="B14" s="95" t="s">
        <v>8</v>
      </c>
      <c r="C14" s="219">
        <v>423940000</v>
      </c>
      <c r="D14" s="219">
        <v>423940000</v>
      </c>
      <c r="E14" s="89">
        <f t="shared" si="0"/>
        <v>0</v>
      </c>
      <c r="F14" s="136">
        <f t="shared" si="1"/>
        <v>0</v>
      </c>
      <c r="G14" s="96"/>
    </row>
    <row r="15" spans="1:9" ht="24.95" customHeight="1">
      <c r="A15" s="94">
        <v>7</v>
      </c>
      <c r="B15" s="95" t="s">
        <v>7</v>
      </c>
      <c r="C15" s="219">
        <v>847300000</v>
      </c>
      <c r="D15" s="219">
        <v>302300000</v>
      </c>
      <c r="E15" s="89">
        <f t="shared" si="0"/>
        <v>545000000</v>
      </c>
      <c r="F15" s="136">
        <f t="shared" si="1"/>
        <v>545000000</v>
      </c>
      <c r="G15" s="220"/>
    </row>
    <row r="16" spans="1:9" ht="24.95" customHeight="1">
      <c r="A16" s="94">
        <v>8</v>
      </c>
      <c r="B16" s="95" t="s">
        <v>6</v>
      </c>
      <c r="C16" s="219">
        <v>659940000</v>
      </c>
      <c r="D16" s="221">
        <v>636300000</v>
      </c>
      <c r="E16" s="89">
        <f t="shared" si="0"/>
        <v>23640000</v>
      </c>
      <c r="F16" s="136">
        <f t="shared" si="1"/>
        <v>23640000</v>
      </c>
      <c r="G16" s="220"/>
    </row>
    <row r="17" spans="1:7" ht="24.95" customHeight="1">
      <c r="A17" s="94">
        <v>9</v>
      </c>
      <c r="B17" s="95" t="s">
        <v>13</v>
      </c>
      <c r="C17" s="219">
        <v>479730000</v>
      </c>
      <c r="D17" s="219">
        <v>479730000</v>
      </c>
      <c r="E17" s="89">
        <f t="shared" si="0"/>
        <v>0</v>
      </c>
      <c r="F17" s="136">
        <f t="shared" si="1"/>
        <v>0</v>
      </c>
      <c r="G17" s="96"/>
    </row>
    <row r="18" spans="1:7" ht="24.95" customHeight="1">
      <c r="A18" s="94">
        <v>10</v>
      </c>
      <c r="B18" s="95" t="s">
        <v>19</v>
      </c>
      <c r="C18" s="219">
        <v>1505625000</v>
      </c>
      <c r="D18" s="221">
        <v>1466325000</v>
      </c>
      <c r="E18" s="89">
        <f t="shared" si="0"/>
        <v>39300000</v>
      </c>
      <c r="F18" s="136">
        <f t="shared" si="1"/>
        <v>39300000</v>
      </c>
      <c r="G18" s="220"/>
    </row>
    <row r="19" spans="1:7" ht="24.95" customHeight="1">
      <c r="A19" s="94">
        <v>11</v>
      </c>
      <c r="B19" s="95" t="s">
        <v>12</v>
      </c>
      <c r="C19" s="219">
        <v>583110000</v>
      </c>
      <c r="D19" s="221">
        <v>482310000</v>
      </c>
      <c r="E19" s="89">
        <f t="shared" si="0"/>
        <v>100800000</v>
      </c>
      <c r="F19" s="136">
        <f t="shared" si="1"/>
        <v>100800000</v>
      </c>
      <c r="G19" s="220"/>
    </row>
    <row r="20" spans="1:7" ht="24.95" customHeight="1">
      <c r="A20" s="94">
        <v>12</v>
      </c>
      <c r="B20" s="95" t="s">
        <v>14</v>
      </c>
      <c r="C20" s="219">
        <v>1641800000</v>
      </c>
      <c r="D20" s="221">
        <v>1033800000</v>
      </c>
      <c r="E20" s="89">
        <f t="shared" si="0"/>
        <v>608000000</v>
      </c>
      <c r="F20" s="136">
        <f t="shared" si="1"/>
        <v>608000000</v>
      </c>
      <c r="G20" s="220"/>
    </row>
    <row r="21" spans="1:7" ht="24.95" customHeight="1">
      <c r="A21" s="94">
        <v>13</v>
      </c>
      <c r="B21" s="95" t="s">
        <v>11</v>
      </c>
      <c r="C21" s="219">
        <v>1980810000</v>
      </c>
      <c r="D21" s="221">
        <v>1812375000</v>
      </c>
      <c r="E21" s="89">
        <f t="shared" si="0"/>
        <v>168435000</v>
      </c>
      <c r="F21" s="136">
        <f t="shared" si="1"/>
        <v>168435000</v>
      </c>
      <c r="G21" s="220"/>
    </row>
    <row r="22" spans="1:7" ht="24.95" customHeight="1">
      <c r="A22" s="94">
        <v>14</v>
      </c>
      <c r="B22" s="95" t="s">
        <v>15</v>
      </c>
      <c r="C22" s="219">
        <v>309020000</v>
      </c>
      <c r="D22" s="219">
        <v>309020000</v>
      </c>
      <c r="E22" s="89">
        <f t="shared" si="0"/>
        <v>0</v>
      </c>
      <c r="F22" s="136">
        <f t="shared" si="1"/>
        <v>0</v>
      </c>
      <c r="G22" s="96"/>
    </row>
    <row r="23" spans="1:7" ht="24.95" customHeight="1">
      <c r="A23" s="94">
        <v>15</v>
      </c>
      <c r="B23" s="95" t="s">
        <v>16</v>
      </c>
      <c r="C23" s="219">
        <v>433180000</v>
      </c>
      <c r="D23" s="221">
        <v>397555000</v>
      </c>
      <c r="E23" s="89">
        <f t="shared" si="0"/>
        <v>35625000</v>
      </c>
      <c r="F23" s="136">
        <f t="shared" si="1"/>
        <v>35625000</v>
      </c>
      <c r="G23" s="220"/>
    </row>
    <row r="24" spans="1:7" ht="24.95" customHeight="1">
      <c r="A24" s="415" t="s">
        <v>1</v>
      </c>
      <c r="B24" s="416"/>
      <c r="C24" s="91">
        <f>SUM(C9:C23)</f>
        <v>10798015000</v>
      </c>
      <c r="D24" s="91">
        <f t="shared" ref="D24:F24" si="2">SUM(D9:D23)</f>
        <v>9276215000</v>
      </c>
      <c r="E24" s="91">
        <f t="shared" si="2"/>
        <v>1521800000</v>
      </c>
      <c r="F24" s="91">
        <f t="shared" si="2"/>
        <v>1521800000</v>
      </c>
      <c r="G24" s="97"/>
    </row>
  </sheetData>
  <mergeCells count="9">
    <mergeCell ref="A24:B24"/>
    <mergeCell ref="E1:G1"/>
    <mergeCell ref="A2:G2"/>
    <mergeCell ref="A4:G4"/>
    <mergeCell ref="A6:A7"/>
    <mergeCell ref="B6:B7"/>
    <mergeCell ref="C6:E6"/>
    <mergeCell ref="F6:F7"/>
    <mergeCell ref="G6:G7"/>
  </mergeCells>
  <printOptions horizontalCentered="1"/>
  <pageMargins left="0" right="0" top="0.39370078740157483" bottom="0.59055118110236227" header="0.31496062992125984" footer="0.31496062992125984"/>
  <pageSetup paperSize="9" scale="85"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10" workbookViewId="0">
      <selection activeCell="D17" sqref="D17"/>
    </sheetView>
  </sheetViews>
  <sheetFormatPr defaultRowHeight="12.75"/>
  <cols>
    <col min="2" max="2" width="32.42578125" customWidth="1"/>
    <col min="3" max="3" width="22.42578125" customWidth="1"/>
    <col min="4" max="4" width="26.42578125" customWidth="1"/>
    <col min="5" max="5" width="21.7109375" customWidth="1"/>
    <col min="6" max="6" width="23.5703125" customWidth="1"/>
    <col min="7" max="7" width="27.28515625" customWidth="1"/>
    <col min="8" max="8" width="19" customWidth="1"/>
  </cols>
  <sheetData>
    <row r="1" spans="1:9" ht="15.75">
      <c r="D1" s="206"/>
      <c r="E1" s="363" t="s">
        <v>307</v>
      </c>
      <c r="F1" s="363"/>
      <c r="G1" s="363"/>
      <c r="I1" s="69"/>
    </row>
    <row r="2" spans="1:9" ht="40.5" customHeight="1">
      <c r="A2" s="410" t="s">
        <v>318</v>
      </c>
      <c r="B2" s="410"/>
      <c r="C2" s="410"/>
      <c r="D2" s="410"/>
      <c r="E2" s="410"/>
      <c r="F2" s="410"/>
      <c r="G2" s="410"/>
    </row>
    <row r="3" spans="1:9" ht="6.75" customHeight="1"/>
    <row r="4" spans="1:9" ht="18.75">
      <c r="A4" s="411" t="str">
        <f>'PHU LUC 01'!A3:R3</f>
        <v xml:space="preserve"> (Đính kèm Báo cáo số            /BC-ĐKT ngày        tháng 5 năm 2024 của Đoàn kiểm tra)</v>
      </c>
      <c r="B4" s="411"/>
      <c r="C4" s="411"/>
      <c r="D4" s="411"/>
      <c r="E4" s="411"/>
      <c r="F4" s="411"/>
      <c r="G4" s="411"/>
    </row>
    <row r="5" spans="1:9" ht="15.75">
      <c r="A5" s="84"/>
      <c r="B5" s="84"/>
      <c r="C5" s="84"/>
      <c r="D5" s="84"/>
      <c r="E5" s="84"/>
      <c r="F5" s="84"/>
      <c r="G5" s="319" t="s">
        <v>37</v>
      </c>
    </row>
    <row r="6" spans="1:9" ht="35.25" customHeight="1">
      <c r="A6" s="417" t="s">
        <v>102</v>
      </c>
      <c r="B6" s="417" t="s">
        <v>2</v>
      </c>
      <c r="C6" s="418" t="s">
        <v>322</v>
      </c>
      <c r="D6" s="419"/>
      <c r="E6" s="420"/>
      <c r="F6" s="421" t="s">
        <v>314</v>
      </c>
      <c r="G6" s="424" t="s">
        <v>79</v>
      </c>
    </row>
    <row r="7" spans="1:9" ht="39" customHeight="1">
      <c r="A7" s="417"/>
      <c r="B7" s="417"/>
      <c r="C7" s="207" t="s">
        <v>312</v>
      </c>
      <c r="D7" s="207" t="s">
        <v>311</v>
      </c>
      <c r="E7" s="207" t="s">
        <v>313</v>
      </c>
      <c r="F7" s="423"/>
      <c r="G7" s="426"/>
    </row>
    <row r="8" spans="1:9" ht="17.25" customHeight="1">
      <c r="A8" s="228" t="s">
        <v>17</v>
      </c>
      <c r="B8" s="228" t="s">
        <v>18</v>
      </c>
      <c r="C8" s="228">
        <v>1</v>
      </c>
      <c r="D8" s="228">
        <v>2</v>
      </c>
      <c r="E8" s="231" t="s">
        <v>267</v>
      </c>
      <c r="F8" s="231" t="s">
        <v>266</v>
      </c>
      <c r="G8" s="231" t="s">
        <v>319</v>
      </c>
    </row>
    <row r="9" spans="1:9" ht="36" customHeight="1">
      <c r="A9" s="222">
        <v>1</v>
      </c>
      <c r="B9" s="233" t="s">
        <v>80</v>
      </c>
      <c r="C9" s="232">
        <f>123000000+66491000</f>
        <v>189491000</v>
      </c>
      <c r="D9" s="232">
        <f>119860000+66491000</f>
        <v>186351000</v>
      </c>
      <c r="E9" s="225">
        <f>C9-D9</f>
        <v>3140000</v>
      </c>
      <c r="F9" s="225">
        <f>E9</f>
        <v>3140000</v>
      </c>
      <c r="G9" s="236" t="s">
        <v>321</v>
      </c>
      <c r="H9" s="32"/>
    </row>
    <row r="10" spans="1:9" ht="24.95" customHeight="1">
      <c r="A10" s="94">
        <v>2</v>
      </c>
      <c r="B10" s="234" t="s">
        <v>81</v>
      </c>
      <c r="C10" s="221">
        <v>363000000</v>
      </c>
      <c r="D10" s="221">
        <v>358188000</v>
      </c>
      <c r="E10" s="89">
        <f t="shared" ref="E10:E23" si="0">C10-D10</f>
        <v>4812000</v>
      </c>
      <c r="F10" s="89">
        <f t="shared" ref="F10:F23" si="1">E10</f>
        <v>4812000</v>
      </c>
      <c r="G10" s="230"/>
      <c r="H10" s="32"/>
    </row>
    <row r="11" spans="1:9" ht="24.95" customHeight="1">
      <c r="A11" s="94">
        <v>3</v>
      </c>
      <c r="B11" s="234" t="s">
        <v>82</v>
      </c>
      <c r="C11" s="221">
        <v>50000000</v>
      </c>
      <c r="D11" s="221">
        <v>49725000</v>
      </c>
      <c r="E11" s="89">
        <f t="shared" si="0"/>
        <v>275000</v>
      </c>
      <c r="F11" s="89">
        <f t="shared" si="1"/>
        <v>275000</v>
      </c>
      <c r="G11" s="65"/>
      <c r="H11" s="32"/>
    </row>
    <row r="12" spans="1:9" ht="24.95" customHeight="1">
      <c r="A12" s="94">
        <v>4</v>
      </c>
      <c r="B12" s="234" t="s">
        <v>10</v>
      </c>
      <c r="C12" s="221">
        <v>1289000000</v>
      </c>
      <c r="D12" s="221">
        <v>1272060000</v>
      </c>
      <c r="E12" s="89">
        <f t="shared" si="0"/>
        <v>16940000</v>
      </c>
      <c r="F12" s="89">
        <f t="shared" si="1"/>
        <v>16940000</v>
      </c>
      <c r="G12" s="66"/>
      <c r="H12" s="32"/>
    </row>
    <row r="13" spans="1:9" ht="24.95" customHeight="1">
      <c r="A13" s="94">
        <v>5</v>
      </c>
      <c r="B13" s="234" t="s">
        <v>9</v>
      </c>
      <c r="C13" s="221">
        <v>750000000</v>
      </c>
      <c r="D13" s="221">
        <v>741845000</v>
      </c>
      <c r="E13" s="89">
        <f t="shared" si="0"/>
        <v>8155000</v>
      </c>
      <c r="F13" s="89">
        <f t="shared" si="1"/>
        <v>8155000</v>
      </c>
      <c r="G13" s="66"/>
      <c r="H13" s="32"/>
    </row>
    <row r="14" spans="1:9" ht="24.95" customHeight="1">
      <c r="A14" s="94">
        <v>6</v>
      </c>
      <c r="B14" s="234" t="s">
        <v>8</v>
      </c>
      <c r="C14" s="221">
        <v>221000000</v>
      </c>
      <c r="D14" s="221">
        <v>220155000</v>
      </c>
      <c r="E14" s="89">
        <f t="shared" si="0"/>
        <v>845000</v>
      </c>
      <c r="F14" s="89">
        <f t="shared" si="1"/>
        <v>845000</v>
      </c>
      <c r="G14" s="229"/>
      <c r="H14" s="32"/>
    </row>
    <row r="15" spans="1:9" ht="24.95" customHeight="1">
      <c r="A15" s="94">
        <v>7</v>
      </c>
      <c r="B15" s="234" t="s">
        <v>7</v>
      </c>
      <c r="C15" s="221">
        <v>120000000</v>
      </c>
      <c r="D15" s="221">
        <v>120000000</v>
      </c>
      <c r="E15" s="89">
        <f t="shared" si="0"/>
        <v>0</v>
      </c>
      <c r="F15" s="89">
        <f t="shared" si="1"/>
        <v>0</v>
      </c>
      <c r="G15" s="234"/>
      <c r="H15" s="32"/>
    </row>
    <row r="16" spans="1:9" ht="24.95" customHeight="1">
      <c r="A16" s="94">
        <v>8</v>
      </c>
      <c r="B16" s="234" t="s">
        <v>6</v>
      </c>
      <c r="C16" s="221">
        <v>245000000</v>
      </c>
      <c r="D16" s="221">
        <v>239350000</v>
      </c>
      <c r="E16" s="89">
        <f t="shared" si="0"/>
        <v>5650000</v>
      </c>
      <c r="F16" s="89">
        <f t="shared" si="1"/>
        <v>5650000</v>
      </c>
      <c r="G16" s="66"/>
      <c r="H16" s="32"/>
    </row>
    <row r="17" spans="1:8" ht="24.95" customHeight="1">
      <c r="A17" s="94">
        <v>9</v>
      </c>
      <c r="B17" s="234" t="s">
        <v>13</v>
      </c>
      <c r="C17" s="221">
        <v>615000000</v>
      </c>
      <c r="D17" s="221">
        <v>613260000</v>
      </c>
      <c r="E17" s="89">
        <f t="shared" si="0"/>
        <v>1740000</v>
      </c>
      <c r="F17" s="89">
        <f t="shared" si="1"/>
        <v>1740000</v>
      </c>
      <c r="G17" s="229"/>
      <c r="H17" s="32"/>
    </row>
    <row r="18" spans="1:8" ht="24.95" customHeight="1">
      <c r="A18" s="94">
        <v>10</v>
      </c>
      <c r="B18" s="234" t="s">
        <v>19</v>
      </c>
      <c r="C18" s="221">
        <v>70000000</v>
      </c>
      <c r="D18" s="221">
        <v>69200000</v>
      </c>
      <c r="E18" s="89">
        <f t="shared" si="0"/>
        <v>800000</v>
      </c>
      <c r="F18" s="89">
        <f t="shared" si="1"/>
        <v>800000</v>
      </c>
      <c r="G18" s="66"/>
      <c r="H18" s="32"/>
    </row>
    <row r="19" spans="1:8" ht="24.95" customHeight="1">
      <c r="A19" s="94">
        <v>11</v>
      </c>
      <c r="B19" s="234" t="s">
        <v>12</v>
      </c>
      <c r="C19" s="221">
        <v>860000000</v>
      </c>
      <c r="D19" s="221">
        <v>852560000</v>
      </c>
      <c r="E19" s="89">
        <f t="shared" si="0"/>
        <v>7440000</v>
      </c>
      <c r="F19" s="89">
        <f t="shared" si="1"/>
        <v>7440000</v>
      </c>
      <c r="G19" s="229"/>
      <c r="H19" s="32"/>
    </row>
    <row r="20" spans="1:8" ht="33.75" customHeight="1">
      <c r="A20" s="222">
        <v>12</v>
      </c>
      <c r="B20" s="233" t="s">
        <v>14</v>
      </c>
      <c r="C20" s="232">
        <f>570000000+632000000</f>
        <v>1202000000</v>
      </c>
      <c r="D20" s="232">
        <f>557358000+ 632000000</f>
        <v>1189358000</v>
      </c>
      <c r="E20" s="225">
        <f t="shared" si="0"/>
        <v>12642000</v>
      </c>
      <c r="F20" s="225">
        <f t="shared" si="1"/>
        <v>12642000</v>
      </c>
      <c r="G20" s="235" t="s">
        <v>320</v>
      </c>
      <c r="H20" s="32"/>
    </row>
    <row r="21" spans="1:8" ht="24.95" customHeight="1">
      <c r="A21" s="94">
        <v>13</v>
      </c>
      <c r="B21" s="234" t="s">
        <v>11</v>
      </c>
      <c r="C21" s="221">
        <v>1607000000</v>
      </c>
      <c r="D21" s="221">
        <v>1599980000</v>
      </c>
      <c r="E21" s="89">
        <f t="shared" si="0"/>
        <v>7020000</v>
      </c>
      <c r="F21" s="89">
        <f t="shared" si="1"/>
        <v>7020000</v>
      </c>
      <c r="G21" s="229"/>
      <c r="H21" s="32"/>
    </row>
    <row r="22" spans="1:8" ht="24.95" customHeight="1">
      <c r="A22" s="94">
        <v>14</v>
      </c>
      <c r="B22" s="234" t="s">
        <v>15</v>
      </c>
      <c r="C22" s="221">
        <v>1502000000</v>
      </c>
      <c r="D22" s="221">
        <v>1485890000</v>
      </c>
      <c r="E22" s="89">
        <f t="shared" si="0"/>
        <v>16110000</v>
      </c>
      <c r="F22" s="89">
        <f t="shared" si="1"/>
        <v>16110000</v>
      </c>
      <c r="G22" s="229"/>
      <c r="H22" s="32"/>
    </row>
    <row r="23" spans="1:8" ht="24.95" customHeight="1">
      <c r="A23" s="94">
        <v>15</v>
      </c>
      <c r="B23" s="234" t="s">
        <v>16</v>
      </c>
      <c r="C23" s="221">
        <v>750000000</v>
      </c>
      <c r="D23" s="221">
        <v>744750000</v>
      </c>
      <c r="E23" s="89">
        <f t="shared" si="0"/>
        <v>5250000</v>
      </c>
      <c r="F23" s="89">
        <f t="shared" si="1"/>
        <v>5250000</v>
      </c>
      <c r="G23" s="229"/>
      <c r="H23" s="32"/>
    </row>
    <row r="24" spans="1:8" ht="24.95" customHeight="1">
      <c r="A24" s="415" t="s">
        <v>1</v>
      </c>
      <c r="B24" s="415"/>
      <c r="C24" s="91">
        <f>SUM(C9:C23)</f>
        <v>9833491000</v>
      </c>
      <c r="D24" s="91">
        <f t="shared" ref="D24:G24" si="2">SUM(D9:D23)</f>
        <v>9742672000</v>
      </c>
      <c r="E24" s="91">
        <f t="shared" si="2"/>
        <v>90819000</v>
      </c>
      <c r="F24" s="91">
        <f t="shared" si="2"/>
        <v>90819000</v>
      </c>
      <c r="G24" s="91">
        <f t="shared" si="2"/>
        <v>0</v>
      </c>
    </row>
    <row r="26" spans="1:8">
      <c r="D26" s="303"/>
    </row>
    <row r="27" spans="1:8">
      <c r="D27" s="303"/>
    </row>
  </sheetData>
  <mergeCells count="9">
    <mergeCell ref="A24:B24"/>
    <mergeCell ref="E1:G1"/>
    <mergeCell ref="A2:G2"/>
    <mergeCell ref="A4:G4"/>
    <mergeCell ref="A6:A7"/>
    <mergeCell ref="B6:B7"/>
    <mergeCell ref="C6:E6"/>
    <mergeCell ref="F6:F7"/>
    <mergeCell ref="G6:G7"/>
  </mergeCells>
  <printOptions horizontalCentered="1"/>
  <pageMargins left="0" right="0" top="0.39370078740157483" bottom="0.59055118110236227" header="0.31496062992125984" footer="0.31496062992125984"/>
  <pageSetup paperSize="9" scale="85"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A43" workbookViewId="0">
      <selection activeCell="B49" sqref="B49"/>
    </sheetView>
  </sheetViews>
  <sheetFormatPr defaultRowHeight="12.75"/>
  <cols>
    <col min="2" max="2" width="86.5703125" customWidth="1"/>
    <col min="3" max="3" width="19.28515625" customWidth="1"/>
    <col min="4" max="4" width="18.140625" customWidth="1"/>
    <col min="5" max="5" width="17.28515625" customWidth="1"/>
    <col min="6" max="6" width="19.28515625" customWidth="1"/>
    <col min="7" max="7" width="14.28515625" customWidth="1"/>
  </cols>
  <sheetData>
    <row r="1" spans="1:9" ht="15.75">
      <c r="D1" s="206"/>
      <c r="E1" s="363" t="s">
        <v>445</v>
      </c>
      <c r="F1" s="363"/>
      <c r="G1" s="363"/>
      <c r="I1" s="69"/>
    </row>
    <row r="2" spans="1:9" ht="25.5" customHeight="1">
      <c r="A2" s="410" t="s">
        <v>416</v>
      </c>
      <c r="B2" s="410"/>
      <c r="C2" s="410"/>
      <c r="D2" s="410"/>
      <c r="E2" s="410"/>
      <c r="F2" s="410"/>
      <c r="G2" s="410"/>
    </row>
    <row r="3" spans="1:9" ht="6.75" customHeight="1"/>
    <row r="4" spans="1:9" ht="18.75">
      <c r="A4" s="411" t="str">
        <f>'PHU LUC 01'!A3:R3</f>
        <v xml:space="preserve"> (Đính kèm Báo cáo số            /BC-ĐKT ngày        tháng 5 năm 2024 của Đoàn kiểm tra)</v>
      </c>
      <c r="B4" s="411"/>
      <c r="C4" s="411"/>
      <c r="D4" s="411"/>
      <c r="E4" s="411"/>
      <c r="F4" s="411"/>
      <c r="G4" s="411"/>
    </row>
    <row r="5" spans="1:9" ht="15.75">
      <c r="A5" s="84"/>
      <c r="B5" s="84"/>
      <c r="C5" s="84"/>
      <c r="D5" s="84"/>
      <c r="E5" s="84"/>
      <c r="F5" s="84"/>
      <c r="G5" s="298" t="s">
        <v>37</v>
      </c>
    </row>
    <row r="6" spans="1:9" ht="43.5" customHeight="1">
      <c r="A6" s="247" t="s">
        <v>102</v>
      </c>
      <c r="B6" s="247" t="s">
        <v>2</v>
      </c>
      <c r="C6" s="247" t="s">
        <v>312</v>
      </c>
      <c r="D6" s="247" t="s">
        <v>311</v>
      </c>
      <c r="E6" s="248" t="s">
        <v>417</v>
      </c>
      <c r="F6" s="246" t="s">
        <v>397</v>
      </c>
      <c r="G6" s="247" t="s">
        <v>79</v>
      </c>
    </row>
    <row r="7" spans="1:9" ht="15.75" customHeight="1">
      <c r="A7" s="217" t="s">
        <v>17</v>
      </c>
      <c r="B7" s="217" t="s">
        <v>18</v>
      </c>
      <c r="C7" s="100" t="s">
        <v>117</v>
      </c>
      <c r="D7" s="100" t="s">
        <v>118</v>
      </c>
      <c r="E7" s="100" t="s">
        <v>251</v>
      </c>
      <c r="F7" s="100" t="s">
        <v>266</v>
      </c>
      <c r="G7" s="100" t="s">
        <v>319</v>
      </c>
    </row>
    <row r="8" spans="1:9" ht="21.95" customHeight="1">
      <c r="A8" s="299">
        <v>1</v>
      </c>
      <c r="B8" s="300" t="s">
        <v>80</v>
      </c>
      <c r="C8" s="145">
        <f>SUM(C9:C13)</f>
        <v>220783000</v>
      </c>
      <c r="D8" s="145">
        <f>SUM(D9:D13)</f>
        <v>220783000</v>
      </c>
      <c r="E8" s="145">
        <f>SUM(E9:E13)</f>
        <v>0</v>
      </c>
      <c r="F8" s="304"/>
      <c r="G8" s="311"/>
    </row>
    <row r="9" spans="1:9" ht="21" customHeight="1">
      <c r="A9" s="301"/>
      <c r="B9" s="305" t="s">
        <v>388</v>
      </c>
      <c r="C9" s="302">
        <v>16230000</v>
      </c>
      <c r="D9" s="302">
        <v>16230000</v>
      </c>
      <c r="E9" s="310">
        <f>C9-D9</f>
        <v>0</v>
      </c>
      <c r="F9" s="473" t="s">
        <v>396</v>
      </c>
      <c r="G9" s="313"/>
    </row>
    <row r="10" spans="1:9" ht="21.95" customHeight="1">
      <c r="A10" s="301"/>
      <c r="B10" s="306" t="s">
        <v>389</v>
      </c>
      <c r="C10" s="302">
        <v>30000000</v>
      </c>
      <c r="D10" s="302">
        <v>30000000</v>
      </c>
      <c r="E10" s="310">
        <f t="shared" ref="E10:E13" si="0">C10-D10</f>
        <v>0</v>
      </c>
      <c r="F10" s="474"/>
      <c r="G10" s="313"/>
    </row>
    <row r="11" spans="1:9" ht="21.95" customHeight="1">
      <c r="A11" s="301"/>
      <c r="B11" s="307" t="s">
        <v>390</v>
      </c>
      <c r="C11" s="302">
        <v>80000000</v>
      </c>
      <c r="D11" s="302">
        <v>80000000</v>
      </c>
      <c r="E11" s="310">
        <f t="shared" si="0"/>
        <v>0</v>
      </c>
      <c r="F11" s="474"/>
      <c r="G11" s="313"/>
    </row>
    <row r="12" spans="1:9" ht="21.95" customHeight="1">
      <c r="A12" s="301"/>
      <c r="B12" s="308" t="s">
        <v>391</v>
      </c>
      <c r="C12" s="302">
        <v>14553000</v>
      </c>
      <c r="D12" s="302">
        <v>14553000</v>
      </c>
      <c r="E12" s="310">
        <f t="shared" si="0"/>
        <v>0</v>
      </c>
      <c r="F12" s="474"/>
      <c r="G12" s="313"/>
    </row>
    <row r="13" spans="1:9" ht="21.95" customHeight="1">
      <c r="A13" s="301"/>
      <c r="B13" s="307" t="s">
        <v>392</v>
      </c>
      <c r="C13" s="302">
        <v>80000000</v>
      </c>
      <c r="D13" s="302">
        <v>80000000</v>
      </c>
      <c r="E13" s="310">
        <f t="shared" si="0"/>
        <v>0</v>
      </c>
      <c r="F13" s="475"/>
      <c r="G13" s="313"/>
    </row>
    <row r="14" spans="1:9" ht="21.95" customHeight="1">
      <c r="A14" s="299">
        <v>2</v>
      </c>
      <c r="B14" s="300" t="s">
        <v>81</v>
      </c>
      <c r="C14" s="145">
        <f>SUM(C15:C17)</f>
        <v>86846000</v>
      </c>
      <c r="D14" s="145">
        <f>SUM(D15:D17)</f>
        <v>86846000</v>
      </c>
      <c r="E14" s="145">
        <f t="shared" ref="E14" si="1">SUM(E15:E17)</f>
        <v>0</v>
      </c>
      <c r="F14" s="304"/>
      <c r="G14" s="311"/>
    </row>
    <row r="15" spans="1:9" ht="21.95" customHeight="1">
      <c r="A15" s="301"/>
      <c r="B15" s="306" t="s">
        <v>389</v>
      </c>
      <c r="C15" s="302">
        <v>30000000</v>
      </c>
      <c r="D15" s="302">
        <v>30000000</v>
      </c>
      <c r="E15" s="310">
        <f>C15-D15</f>
        <v>0</v>
      </c>
      <c r="F15" s="473" t="s">
        <v>396</v>
      </c>
      <c r="G15" s="313"/>
    </row>
    <row r="16" spans="1:9" ht="21.95" customHeight="1">
      <c r="A16" s="301"/>
      <c r="B16" s="308" t="s">
        <v>391</v>
      </c>
      <c r="C16" s="302">
        <v>16022000</v>
      </c>
      <c r="D16" s="302">
        <v>16022000</v>
      </c>
      <c r="E16" s="310">
        <f t="shared" ref="E16:E17" si="2">C16-D16</f>
        <v>0</v>
      </c>
      <c r="F16" s="475"/>
      <c r="G16" s="313"/>
    </row>
    <row r="17" spans="1:7" ht="35.25" customHeight="1">
      <c r="A17" s="301"/>
      <c r="B17" s="322" t="s">
        <v>407</v>
      </c>
      <c r="C17" s="323">
        <v>40824000</v>
      </c>
      <c r="D17" s="323">
        <v>40824000</v>
      </c>
      <c r="E17" s="324">
        <f t="shared" si="2"/>
        <v>0</v>
      </c>
      <c r="F17" s="336" t="s">
        <v>408</v>
      </c>
      <c r="G17" s="313"/>
    </row>
    <row r="18" spans="1:7" ht="21.95" customHeight="1">
      <c r="A18" s="299">
        <v>3</v>
      </c>
      <c r="B18" s="300" t="s">
        <v>10</v>
      </c>
      <c r="C18" s="145">
        <f>SUM(C19:C26)</f>
        <v>399228000</v>
      </c>
      <c r="D18" s="145">
        <f t="shared" ref="D18:E18" si="3">SUM(D19:D26)</f>
        <v>399228000</v>
      </c>
      <c r="E18" s="145">
        <f t="shared" si="3"/>
        <v>0</v>
      </c>
      <c r="F18" s="304"/>
      <c r="G18" s="311"/>
    </row>
    <row r="19" spans="1:7" ht="21.95" customHeight="1">
      <c r="A19" s="301"/>
      <c r="B19" s="306" t="s">
        <v>389</v>
      </c>
      <c r="C19" s="302">
        <v>30000000</v>
      </c>
      <c r="D19" s="302">
        <v>30000000</v>
      </c>
      <c r="E19" s="310">
        <f>C19-D19</f>
        <v>0</v>
      </c>
      <c r="F19" s="473" t="s">
        <v>396</v>
      </c>
      <c r="G19" s="313"/>
    </row>
    <row r="20" spans="1:7" ht="21.95" customHeight="1">
      <c r="A20" s="301"/>
      <c r="B20" s="308" t="s">
        <v>391</v>
      </c>
      <c r="C20" s="302">
        <v>33111000</v>
      </c>
      <c r="D20" s="302">
        <v>33111000</v>
      </c>
      <c r="E20" s="310">
        <f t="shared" ref="E20:E26" si="4">C20-D20</f>
        <v>0</v>
      </c>
      <c r="F20" s="474"/>
      <c r="G20" s="313"/>
    </row>
    <row r="21" spans="1:7" ht="36" customHeight="1">
      <c r="A21" s="301"/>
      <c r="B21" s="326" t="s">
        <v>393</v>
      </c>
      <c r="C21" s="323">
        <v>60000000</v>
      </c>
      <c r="D21" s="323">
        <v>60000000</v>
      </c>
      <c r="E21" s="324">
        <f t="shared" si="4"/>
        <v>0</v>
      </c>
      <c r="F21" s="474"/>
      <c r="G21" s="313"/>
    </row>
    <row r="22" spans="1:7" ht="21.95" customHeight="1">
      <c r="A22" s="301"/>
      <c r="B22" s="309" t="s">
        <v>394</v>
      </c>
      <c r="C22" s="302">
        <v>72180000</v>
      </c>
      <c r="D22" s="302">
        <v>72180000</v>
      </c>
      <c r="E22" s="310">
        <f t="shared" si="4"/>
        <v>0</v>
      </c>
      <c r="F22" s="475"/>
      <c r="G22" s="313"/>
    </row>
    <row r="23" spans="1:7" ht="21.95" customHeight="1">
      <c r="A23" s="301"/>
      <c r="B23" s="325" t="s">
        <v>409</v>
      </c>
      <c r="C23" s="192">
        <v>38430000</v>
      </c>
      <c r="D23" s="192">
        <v>38430000</v>
      </c>
      <c r="E23" s="310">
        <f t="shared" si="4"/>
        <v>0</v>
      </c>
      <c r="F23" s="476" t="s">
        <v>408</v>
      </c>
      <c r="G23" s="313"/>
    </row>
    <row r="24" spans="1:7" ht="21.95" customHeight="1">
      <c r="A24" s="301"/>
      <c r="B24" s="325" t="s">
        <v>410</v>
      </c>
      <c r="C24" s="317">
        <v>34038000</v>
      </c>
      <c r="D24" s="317">
        <v>34038000</v>
      </c>
      <c r="E24" s="310">
        <f t="shared" si="4"/>
        <v>0</v>
      </c>
      <c r="F24" s="477"/>
      <c r="G24" s="313"/>
    </row>
    <row r="25" spans="1:7" ht="21.95" customHeight="1">
      <c r="A25" s="301"/>
      <c r="B25" s="325" t="s">
        <v>411</v>
      </c>
      <c r="C25" s="317">
        <v>36869000</v>
      </c>
      <c r="D25" s="317">
        <v>36869000</v>
      </c>
      <c r="E25" s="310">
        <f t="shared" si="4"/>
        <v>0</v>
      </c>
      <c r="F25" s="477"/>
      <c r="G25" s="313"/>
    </row>
    <row r="26" spans="1:7" ht="21.95" customHeight="1">
      <c r="A26" s="301"/>
      <c r="B26" s="316" t="s">
        <v>412</v>
      </c>
      <c r="C26" s="317">
        <v>94600000</v>
      </c>
      <c r="D26" s="317">
        <v>94600000</v>
      </c>
      <c r="E26" s="310">
        <f t="shared" si="4"/>
        <v>0</v>
      </c>
      <c r="F26" s="478"/>
      <c r="G26" s="313"/>
    </row>
    <row r="27" spans="1:7" ht="21.95" customHeight="1">
      <c r="A27" s="299">
        <v>4</v>
      </c>
      <c r="B27" s="300" t="s">
        <v>9</v>
      </c>
      <c r="C27" s="145">
        <f>SUM(C28:C30)</f>
        <v>173282000</v>
      </c>
      <c r="D27" s="145">
        <f>SUM(D28:D30)</f>
        <v>173282000</v>
      </c>
      <c r="E27" s="145">
        <f>SUM(E28:E30)</f>
        <v>0</v>
      </c>
      <c r="F27" s="304"/>
      <c r="G27" s="311"/>
    </row>
    <row r="28" spans="1:7" ht="21.95" customHeight="1">
      <c r="A28" s="301"/>
      <c r="B28" s="329" t="s">
        <v>426</v>
      </c>
      <c r="C28" s="302">
        <v>109236000</v>
      </c>
      <c r="D28" s="302">
        <v>109236000</v>
      </c>
      <c r="E28" s="310">
        <f>C28-D28</f>
        <v>0</v>
      </c>
      <c r="F28" s="473" t="s">
        <v>396</v>
      </c>
      <c r="G28" s="313"/>
    </row>
    <row r="29" spans="1:7" ht="21.95" customHeight="1">
      <c r="A29" s="301"/>
      <c r="B29" s="306" t="s">
        <v>389</v>
      </c>
      <c r="C29" s="302">
        <v>30000000</v>
      </c>
      <c r="D29" s="302">
        <v>30000000</v>
      </c>
      <c r="E29" s="310">
        <f t="shared" ref="E29:E30" si="5">C29-D29</f>
        <v>0</v>
      </c>
      <c r="F29" s="474"/>
      <c r="G29" s="313"/>
    </row>
    <row r="30" spans="1:7" ht="21.95" customHeight="1">
      <c r="A30" s="301"/>
      <c r="B30" s="308" t="s">
        <v>391</v>
      </c>
      <c r="C30" s="302">
        <v>34046000</v>
      </c>
      <c r="D30" s="302">
        <v>34046000</v>
      </c>
      <c r="E30" s="310">
        <f t="shared" si="5"/>
        <v>0</v>
      </c>
      <c r="F30" s="475"/>
      <c r="G30" s="313"/>
    </row>
    <row r="31" spans="1:7" ht="21.95" customHeight="1">
      <c r="A31" s="299">
        <v>5</v>
      </c>
      <c r="B31" s="300" t="s">
        <v>8</v>
      </c>
      <c r="C31" s="145">
        <f>SUM(C32:C37)</f>
        <v>255188000</v>
      </c>
      <c r="D31" s="145">
        <f t="shared" ref="D31:E31" si="6">SUM(D32:D37)</f>
        <v>255188000</v>
      </c>
      <c r="E31" s="145">
        <f t="shared" si="6"/>
        <v>0</v>
      </c>
      <c r="F31" s="304"/>
      <c r="G31" s="311"/>
    </row>
    <row r="32" spans="1:7" ht="21.95" customHeight="1">
      <c r="A32" s="301"/>
      <c r="B32" s="306" t="s">
        <v>389</v>
      </c>
      <c r="C32" s="302">
        <v>30000000</v>
      </c>
      <c r="D32" s="302">
        <v>30000000</v>
      </c>
      <c r="E32" s="310">
        <f>C32-D32</f>
        <v>0</v>
      </c>
      <c r="F32" s="473" t="s">
        <v>396</v>
      </c>
      <c r="G32" s="313"/>
    </row>
    <row r="33" spans="1:7" ht="21.95" customHeight="1">
      <c r="A33" s="301"/>
      <c r="B33" s="321" t="s">
        <v>405</v>
      </c>
      <c r="C33" s="302">
        <v>40000000</v>
      </c>
      <c r="D33" s="302">
        <v>40000000</v>
      </c>
      <c r="E33" s="310">
        <f t="shared" ref="E33:E37" si="7">C33-D33</f>
        <v>0</v>
      </c>
      <c r="F33" s="474"/>
      <c r="G33" s="313"/>
    </row>
    <row r="34" spans="1:7" ht="21.95" customHeight="1">
      <c r="A34" s="301"/>
      <c r="B34" s="308" t="s">
        <v>391</v>
      </c>
      <c r="C34" s="302">
        <v>15888000</v>
      </c>
      <c r="D34" s="302">
        <v>15888000</v>
      </c>
      <c r="E34" s="310">
        <f t="shared" si="7"/>
        <v>0</v>
      </c>
      <c r="F34" s="474"/>
      <c r="G34" s="313"/>
    </row>
    <row r="35" spans="1:7" ht="21.95" customHeight="1">
      <c r="A35" s="301"/>
      <c r="B35" s="307" t="s">
        <v>406</v>
      </c>
      <c r="C35" s="302">
        <v>73000000</v>
      </c>
      <c r="D35" s="302">
        <v>73000000</v>
      </c>
      <c r="E35" s="310">
        <f t="shared" si="7"/>
        <v>0</v>
      </c>
      <c r="F35" s="475"/>
      <c r="G35" s="313"/>
    </row>
    <row r="36" spans="1:7" ht="21.95" customHeight="1">
      <c r="A36" s="301"/>
      <c r="B36" s="315" t="s">
        <v>403</v>
      </c>
      <c r="C36" s="317">
        <v>47300000</v>
      </c>
      <c r="D36" s="317">
        <v>47300000</v>
      </c>
      <c r="E36" s="310">
        <f t="shared" si="7"/>
        <v>0</v>
      </c>
      <c r="F36" s="470" t="s">
        <v>402</v>
      </c>
      <c r="G36" s="313"/>
    </row>
    <row r="37" spans="1:7" ht="21.95" customHeight="1">
      <c r="A37" s="301"/>
      <c r="B37" s="315" t="s">
        <v>404</v>
      </c>
      <c r="C37" s="317">
        <v>49000000</v>
      </c>
      <c r="D37" s="317">
        <v>49000000</v>
      </c>
      <c r="E37" s="310">
        <f t="shared" si="7"/>
        <v>0</v>
      </c>
      <c r="F37" s="472"/>
      <c r="G37" s="313"/>
    </row>
    <row r="38" spans="1:7" ht="21.95" customHeight="1">
      <c r="A38" s="299">
        <v>6</v>
      </c>
      <c r="B38" s="300" t="s">
        <v>7</v>
      </c>
      <c r="C38" s="145">
        <f>SUM(C39:C40)</f>
        <v>77130000</v>
      </c>
      <c r="D38" s="145">
        <f>SUM(D39:D40)</f>
        <v>77130000</v>
      </c>
      <c r="E38" s="145">
        <f>SUM(E39:E40)</f>
        <v>0</v>
      </c>
      <c r="F38" s="304"/>
      <c r="G38" s="311"/>
    </row>
    <row r="39" spans="1:7" ht="21.95" customHeight="1">
      <c r="A39" s="301"/>
      <c r="B39" s="306" t="s">
        <v>389</v>
      </c>
      <c r="C39" s="302">
        <v>30000000</v>
      </c>
      <c r="D39" s="302">
        <v>30000000</v>
      </c>
      <c r="E39" s="142">
        <f>C39-D39</f>
        <v>0</v>
      </c>
      <c r="F39" s="473" t="s">
        <v>396</v>
      </c>
      <c r="G39" s="313"/>
    </row>
    <row r="40" spans="1:7" ht="21.95" customHeight="1">
      <c r="A40" s="301"/>
      <c r="B40" s="308" t="s">
        <v>391</v>
      </c>
      <c r="C40" s="302">
        <v>47130000</v>
      </c>
      <c r="D40" s="302">
        <v>47130000</v>
      </c>
      <c r="E40" s="142">
        <f>C40-D40</f>
        <v>0</v>
      </c>
      <c r="F40" s="475"/>
      <c r="G40" s="313"/>
    </row>
    <row r="41" spans="1:7" ht="21.95" customHeight="1">
      <c r="A41" s="299">
        <v>7</v>
      </c>
      <c r="B41" s="300" t="s">
        <v>6</v>
      </c>
      <c r="C41" s="145">
        <f>SUM(C42:C44)</f>
        <v>179998000</v>
      </c>
      <c r="D41" s="145">
        <f>SUM(D42:D44)</f>
        <v>130000000</v>
      </c>
      <c r="E41" s="145">
        <f>SUM(E42:E44)</f>
        <v>49998000</v>
      </c>
      <c r="F41" s="304"/>
      <c r="G41" s="311"/>
    </row>
    <row r="42" spans="1:7" ht="21.95" customHeight="1">
      <c r="A42" s="301"/>
      <c r="B42" s="327" t="s">
        <v>418</v>
      </c>
      <c r="C42" s="302">
        <v>100000000</v>
      </c>
      <c r="D42" s="302">
        <v>100000000</v>
      </c>
      <c r="E42" s="310">
        <f>C42-D42</f>
        <v>0</v>
      </c>
      <c r="F42" s="473" t="s">
        <v>396</v>
      </c>
      <c r="G42" s="313"/>
    </row>
    <row r="43" spans="1:7" ht="21.95" customHeight="1">
      <c r="A43" s="301"/>
      <c r="B43" s="306" t="s">
        <v>389</v>
      </c>
      <c r="C43" s="302">
        <v>30000000</v>
      </c>
      <c r="D43" s="302">
        <v>30000000</v>
      </c>
      <c r="E43" s="310">
        <f t="shared" ref="E43:E44" si="8">C43-D43</f>
        <v>0</v>
      </c>
      <c r="F43" s="474"/>
      <c r="G43" s="313"/>
    </row>
    <row r="44" spans="1:7" ht="21.95" customHeight="1">
      <c r="A44" s="301"/>
      <c r="B44" s="328" t="s">
        <v>419</v>
      </c>
      <c r="C44" s="302">
        <v>49998000</v>
      </c>
      <c r="D44" s="302"/>
      <c r="E44" s="302">
        <f t="shared" si="8"/>
        <v>49998000</v>
      </c>
      <c r="F44" s="475"/>
      <c r="G44" s="313"/>
    </row>
    <row r="45" spans="1:7" ht="21.95" customHeight="1">
      <c r="A45" s="299">
        <v>8</v>
      </c>
      <c r="B45" s="300" t="s">
        <v>13</v>
      </c>
      <c r="C45" s="145">
        <f>SUM(C46:C49)</f>
        <v>166718000</v>
      </c>
      <c r="D45" s="145">
        <f>SUM(D46:D49)</f>
        <v>166718000</v>
      </c>
      <c r="E45" s="145">
        <f>SUM(E46:E49)</f>
        <v>0</v>
      </c>
      <c r="F45" s="304"/>
      <c r="G45" s="311"/>
    </row>
    <row r="46" spans="1:7" ht="21.95" customHeight="1">
      <c r="A46" s="301"/>
      <c r="B46" s="306" t="s">
        <v>420</v>
      </c>
      <c r="C46" s="302">
        <v>36625000</v>
      </c>
      <c r="D46" s="302">
        <v>36625000</v>
      </c>
      <c r="E46" s="310">
        <f>C46-D46</f>
        <v>0</v>
      </c>
      <c r="F46" s="473" t="s">
        <v>396</v>
      </c>
      <c r="G46" s="313"/>
    </row>
    <row r="47" spans="1:7" ht="21.95" customHeight="1">
      <c r="A47" s="301"/>
      <c r="B47" s="306" t="s">
        <v>389</v>
      </c>
      <c r="C47" s="302">
        <v>30000000</v>
      </c>
      <c r="D47" s="302">
        <v>30000000</v>
      </c>
      <c r="E47" s="310">
        <f t="shared" ref="E47:E49" si="9">C47-D47</f>
        <v>0</v>
      </c>
      <c r="F47" s="474"/>
      <c r="G47" s="313"/>
    </row>
    <row r="48" spans="1:7" ht="21.95" customHeight="1">
      <c r="A48" s="301"/>
      <c r="B48" s="308" t="s">
        <v>391</v>
      </c>
      <c r="C48" s="302">
        <v>19093000</v>
      </c>
      <c r="D48" s="302">
        <v>19093000</v>
      </c>
      <c r="E48" s="310">
        <f t="shared" si="9"/>
        <v>0</v>
      </c>
      <c r="F48" s="474"/>
      <c r="G48" s="313"/>
    </row>
    <row r="49" spans="1:7" ht="21.95" customHeight="1">
      <c r="A49" s="301"/>
      <c r="B49" s="307" t="s">
        <v>421</v>
      </c>
      <c r="C49" s="302">
        <v>81000000</v>
      </c>
      <c r="D49" s="302">
        <v>81000000</v>
      </c>
      <c r="E49" s="310">
        <f t="shared" si="9"/>
        <v>0</v>
      </c>
      <c r="F49" s="475"/>
      <c r="G49" s="313"/>
    </row>
    <row r="50" spans="1:7" ht="21.95" customHeight="1">
      <c r="A50" s="299">
        <v>9</v>
      </c>
      <c r="B50" s="300" t="s">
        <v>82</v>
      </c>
      <c r="C50" s="145">
        <f>SUM(C51:C53)</f>
        <v>113352000</v>
      </c>
      <c r="D50" s="145">
        <f>SUM(D51:D53)</f>
        <v>113352000</v>
      </c>
      <c r="E50" s="145">
        <f>SUM(E51:E53)</f>
        <v>0</v>
      </c>
      <c r="F50" s="304"/>
      <c r="G50" s="311"/>
    </row>
    <row r="51" spans="1:7" ht="21.95" customHeight="1">
      <c r="A51" s="301"/>
      <c r="B51" s="306" t="s">
        <v>389</v>
      </c>
      <c r="C51" s="302">
        <v>30000000</v>
      </c>
      <c r="D51" s="302">
        <v>30000000</v>
      </c>
      <c r="E51" s="310">
        <f>C51-D51</f>
        <v>0</v>
      </c>
      <c r="F51" s="473" t="s">
        <v>396</v>
      </c>
      <c r="G51" s="313"/>
    </row>
    <row r="52" spans="1:7" ht="21.95" customHeight="1">
      <c r="A52" s="301"/>
      <c r="B52" s="308" t="s">
        <v>391</v>
      </c>
      <c r="C52" s="302">
        <v>13352000</v>
      </c>
      <c r="D52" s="302">
        <v>13352000</v>
      </c>
      <c r="E52" s="310">
        <f t="shared" ref="E52:E53" si="10">C52-D52</f>
        <v>0</v>
      </c>
      <c r="F52" s="474"/>
      <c r="G52" s="313"/>
    </row>
    <row r="53" spans="1:7" ht="21.95" customHeight="1">
      <c r="A53" s="301"/>
      <c r="B53" s="328" t="s">
        <v>422</v>
      </c>
      <c r="C53" s="302">
        <v>70000000</v>
      </c>
      <c r="D53" s="302">
        <v>70000000</v>
      </c>
      <c r="E53" s="310">
        <f t="shared" si="10"/>
        <v>0</v>
      </c>
      <c r="F53" s="475"/>
      <c r="G53" s="313"/>
    </row>
    <row r="54" spans="1:7" ht="21.95" customHeight="1">
      <c r="A54" s="299">
        <v>10</v>
      </c>
      <c r="B54" s="300" t="s">
        <v>19</v>
      </c>
      <c r="C54" s="145">
        <f>SUM(C55:C59)</f>
        <v>185437000</v>
      </c>
      <c r="D54" s="145">
        <f>SUM(D55:D59)</f>
        <v>185437000</v>
      </c>
      <c r="E54" s="145">
        <f>SUM(E55:E59)</f>
        <v>0</v>
      </c>
      <c r="F54" s="304"/>
      <c r="G54" s="311"/>
    </row>
    <row r="55" spans="1:7" ht="21.95" customHeight="1">
      <c r="A55" s="301"/>
      <c r="B55" s="306" t="s">
        <v>425</v>
      </c>
      <c r="C55" s="302">
        <v>32415000</v>
      </c>
      <c r="D55" s="302">
        <v>32415000</v>
      </c>
      <c r="E55" s="310">
        <f>C55-D55</f>
        <v>0</v>
      </c>
      <c r="F55" s="473" t="s">
        <v>396</v>
      </c>
      <c r="G55" s="313"/>
    </row>
    <row r="56" spans="1:7" ht="21.95" customHeight="1">
      <c r="A56" s="301"/>
      <c r="B56" s="306" t="s">
        <v>424</v>
      </c>
      <c r="C56" s="302">
        <v>50000000</v>
      </c>
      <c r="D56" s="302">
        <v>50000000</v>
      </c>
      <c r="E56" s="310">
        <f t="shared" ref="E56:E59" si="11">C56-D56</f>
        <v>0</v>
      </c>
      <c r="F56" s="474"/>
      <c r="G56" s="313"/>
    </row>
    <row r="57" spans="1:7" ht="21.95" customHeight="1">
      <c r="A57" s="301"/>
      <c r="B57" s="306" t="s">
        <v>389</v>
      </c>
      <c r="C57" s="302">
        <v>30000000</v>
      </c>
      <c r="D57" s="302">
        <v>30000000</v>
      </c>
      <c r="E57" s="310">
        <f t="shared" si="11"/>
        <v>0</v>
      </c>
      <c r="F57" s="474"/>
      <c r="G57" s="313"/>
    </row>
    <row r="58" spans="1:7" ht="21.95" customHeight="1">
      <c r="A58" s="301"/>
      <c r="B58" s="308" t="s">
        <v>391</v>
      </c>
      <c r="C58" s="302">
        <v>16022000</v>
      </c>
      <c r="D58" s="302">
        <v>16022000</v>
      </c>
      <c r="E58" s="310">
        <f t="shared" si="11"/>
        <v>0</v>
      </c>
      <c r="F58" s="474"/>
      <c r="G58" s="313"/>
    </row>
    <row r="59" spans="1:7" ht="21.95" customHeight="1">
      <c r="A59" s="301"/>
      <c r="B59" s="306" t="s">
        <v>423</v>
      </c>
      <c r="C59" s="302">
        <v>57000000</v>
      </c>
      <c r="D59" s="302">
        <v>57000000</v>
      </c>
      <c r="E59" s="310">
        <f t="shared" si="11"/>
        <v>0</v>
      </c>
      <c r="F59" s="475"/>
      <c r="G59" s="313"/>
    </row>
    <row r="60" spans="1:7" ht="21.95" customHeight="1">
      <c r="A60" s="299">
        <v>11</v>
      </c>
      <c r="B60" s="300" t="s">
        <v>12</v>
      </c>
      <c r="C60" s="145">
        <f>SUM(C61:C62)</f>
        <v>53498000</v>
      </c>
      <c r="D60" s="145">
        <f>SUM(D61:D62)</f>
        <v>53498000</v>
      </c>
      <c r="E60" s="314">
        <f>SUM(E61:E62)</f>
        <v>0</v>
      </c>
      <c r="F60" s="304"/>
      <c r="G60" s="311"/>
    </row>
    <row r="61" spans="1:7" ht="21.95" customHeight="1">
      <c r="A61" s="301"/>
      <c r="B61" s="306" t="s">
        <v>389</v>
      </c>
      <c r="C61" s="302">
        <v>30000000</v>
      </c>
      <c r="D61" s="302">
        <v>30000000</v>
      </c>
      <c r="E61" s="310">
        <f>C61-D61</f>
        <v>0</v>
      </c>
      <c r="F61" s="473" t="s">
        <v>396</v>
      </c>
      <c r="G61" s="313"/>
    </row>
    <row r="62" spans="1:7" ht="21.95" customHeight="1">
      <c r="A62" s="301"/>
      <c r="B62" s="308" t="s">
        <v>391</v>
      </c>
      <c r="C62" s="302">
        <v>23498000</v>
      </c>
      <c r="D62" s="302">
        <v>23498000</v>
      </c>
      <c r="E62" s="310">
        <f>C62-D62</f>
        <v>0</v>
      </c>
      <c r="F62" s="475"/>
      <c r="G62" s="313"/>
    </row>
    <row r="63" spans="1:7" ht="21.95" customHeight="1">
      <c r="A63" s="299">
        <v>12</v>
      </c>
      <c r="B63" s="300" t="s">
        <v>14</v>
      </c>
      <c r="C63" s="145">
        <f>SUM(C64:C65)</f>
        <v>43352000</v>
      </c>
      <c r="D63" s="145">
        <f>SUM(D64:D65)</f>
        <v>43352000</v>
      </c>
      <c r="E63" s="145">
        <f>SUM(E64:E65)</f>
        <v>0</v>
      </c>
      <c r="F63" s="304"/>
      <c r="G63" s="311"/>
    </row>
    <row r="64" spans="1:7" ht="21.95" customHeight="1">
      <c r="A64" s="301"/>
      <c r="B64" s="306" t="s">
        <v>389</v>
      </c>
      <c r="C64" s="302">
        <v>30000000</v>
      </c>
      <c r="D64" s="302">
        <v>30000000</v>
      </c>
      <c r="E64" s="310">
        <f>C64-D64</f>
        <v>0</v>
      </c>
      <c r="F64" s="473" t="s">
        <v>396</v>
      </c>
      <c r="G64" s="313"/>
    </row>
    <row r="65" spans="1:7" ht="21.95" customHeight="1">
      <c r="A65" s="301"/>
      <c r="B65" s="308" t="s">
        <v>391</v>
      </c>
      <c r="C65" s="302">
        <v>13352000</v>
      </c>
      <c r="D65" s="302">
        <v>13352000</v>
      </c>
      <c r="E65" s="310">
        <f>C65-D65</f>
        <v>0</v>
      </c>
      <c r="F65" s="475"/>
      <c r="G65" s="313"/>
    </row>
    <row r="66" spans="1:7" ht="21.95" customHeight="1">
      <c r="A66" s="299">
        <v>13</v>
      </c>
      <c r="B66" s="300" t="s">
        <v>11</v>
      </c>
      <c r="C66" s="145">
        <f>SUM(C67:C71)</f>
        <v>209600000</v>
      </c>
      <c r="D66" s="145">
        <f t="shared" ref="D66:E66" si="12">SUM(D67:D71)</f>
        <v>209600000</v>
      </c>
      <c r="E66" s="145">
        <f t="shared" si="12"/>
        <v>0</v>
      </c>
      <c r="F66" s="304"/>
      <c r="G66" s="311"/>
    </row>
    <row r="67" spans="1:7" ht="21.95" customHeight="1">
      <c r="A67" s="301"/>
      <c r="B67" s="306" t="s">
        <v>389</v>
      </c>
      <c r="C67" s="302">
        <v>30000000</v>
      </c>
      <c r="D67" s="302">
        <v>30000000</v>
      </c>
      <c r="E67" s="310">
        <f>C67-D67</f>
        <v>0</v>
      </c>
      <c r="F67" s="312" t="s">
        <v>396</v>
      </c>
      <c r="G67" s="313"/>
    </row>
    <row r="68" spans="1:7" ht="21.95" customHeight="1">
      <c r="A68" s="301"/>
      <c r="B68" s="315" t="s">
        <v>398</v>
      </c>
      <c r="C68" s="317">
        <v>45000000</v>
      </c>
      <c r="D68" s="317">
        <v>45000000</v>
      </c>
      <c r="E68" s="310">
        <f t="shared" ref="E68:E71" si="13">C68-D68</f>
        <v>0</v>
      </c>
      <c r="F68" s="470" t="s">
        <v>402</v>
      </c>
      <c r="G68" s="313"/>
    </row>
    <row r="69" spans="1:7" ht="21.95" customHeight="1">
      <c r="A69" s="301"/>
      <c r="B69" s="315" t="s">
        <v>399</v>
      </c>
      <c r="C69" s="317">
        <v>25000000</v>
      </c>
      <c r="D69" s="317">
        <v>25000000</v>
      </c>
      <c r="E69" s="310">
        <f t="shared" si="13"/>
        <v>0</v>
      </c>
      <c r="F69" s="471"/>
      <c r="G69" s="313"/>
    </row>
    <row r="70" spans="1:7" ht="21.95" customHeight="1">
      <c r="A70" s="301"/>
      <c r="B70" s="316" t="s">
        <v>400</v>
      </c>
      <c r="C70" s="317">
        <v>49000000</v>
      </c>
      <c r="D70" s="317">
        <v>49000000</v>
      </c>
      <c r="E70" s="310">
        <f t="shared" si="13"/>
        <v>0</v>
      </c>
      <c r="F70" s="471"/>
      <c r="G70" s="313"/>
    </row>
    <row r="71" spans="1:7" ht="21.95" customHeight="1">
      <c r="A71" s="301"/>
      <c r="B71" s="316" t="s">
        <v>401</v>
      </c>
      <c r="C71" s="317">
        <v>60600000</v>
      </c>
      <c r="D71" s="317">
        <v>60600000</v>
      </c>
      <c r="E71" s="310">
        <f t="shared" si="13"/>
        <v>0</v>
      </c>
      <c r="F71" s="472"/>
      <c r="G71" s="313"/>
    </row>
    <row r="72" spans="1:7" ht="21.95" customHeight="1">
      <c r="A72" s="299">
        <v>14</v>
      </c>
      <c r="B72" s="300" t="s">
        <v>15</v>
      </c>
      <c r="C72" s="145">
        <f>SUM(C73:C74)</f>
        <v>50027000</v>
      </c>
      <c r="D72" s="145">
        <f>SUM(D73:D74)</f>
        <v>50020000</v>
      </c>
      <c r="E72" s="145">
        <f>SUM(E73:E74)</f>
        <v>7000</v>
      </c>
      <c r="F72" s="304"/>
      <c r="G72" s="311"/>
    </row>
    <row r="73" spans="1:7" ht="21.95" customHeight="1">
      <c r="A73" s="301"/>
      <c r="B73" s="306" t="s">
        <v>389</v>
      </c>
      <c r="C73" s="302">
        <v>30000000</v>
      </c>
      <c r="D73" s="302">
        <v>30000000</v>
      </c>
      <c r="E73" s="142">
        <f>C73-D73</f>
        <v>0</v>
      </c>
      <c r="F73" s="473" t="s">
        <v>396</v>
      </c>
      <c r="G73" s="313"/>
    </row>
    <row r="74" spans="1:7" ht="21.95" customHeight="1">
      <c r="A74" s="301"/>
      <c r="B74" s="308" t="s">
        <v>391</v>
      </c>
      <c r="C74" s="302">
        <v>20027000</v>
      </c>
      <c r="D74" s="302">
        <v>20020000</v>
      </c>
      <c r="E74" s="142">
        <f>C74-D74</f>
        <v>7000</v>
      </c>
      <c r="F74" s="475"/>
      <c r="G74" s="313"/>
    </row>
    <row r="75" spans="1:7" ht="21.95" customHeight="1">
      <c r="A75" s="299">
        <v>15</v>
      </c>
      <c r="B75" s="300" t="s">
        <v>16</v>
      </c>
      <c r="C75" s="145">
        <f>SUM(C76:C81)</f>
        <v>223385000</v>
      </c>
      <c r="D75" s="145">
        <f t="shared" ref="D75:E75" si="14">SUM(D76:D81)</f>
        <v>127385000</v>
      </c>
      <c r="E75" s="145">
        <f t="shared" si="14"/>
        <v>96000000</v>
      </c>
      <c r="F75" s="304"/>
      <c r="G75" s="311"/>
    </row>
    <row r="76" spans="1:7" ht="24.95" customHeight="1">
      <c r="A76" s="301"/>
      <c r="B76" s="305" t="s">
        <v>414</v>
      </c>
      <c r="C76" s="302">
        <v>96000000</v>
      </c>
      <c r="D76" s="302"/>
      <c r="E76" s="302">
        <f>C76-D76</f>
        <v>96000000</v>
      </c>
      <c r="F76" s="473" t="s">
        <v>396</v>
      </c>
      <c r="G76" s="313"/>
    </row>
    <row r="77" spans="1:7" ht="24.95" customHeight="1">
      <c r="A77" s="301"/>
      <c r="B77" s="305" t="s">
        <v>415</v>
      </c>
      <c r="C77" s="302">
        <v>22000000</v>
      </c>
      <c r="D77" s="302">
        <v>22000000</v>
      </c>
      <c r="E77" s="310">
        <f t="shared" ref="E77:E81" si="15">C77-D77</f>
        <v>0</v>
      </c>
      <c r="F77" s="474"/>
      <c r="G77" s="313"/>
    </row>
    <row r="78" spans="1:7" ht="24.95" customHeight="1">
      <c r="A78" s="301"/>
      <c r="B78" s="306" t="s">
        <v>389</v>
      </c>
      <c r="C78" s="302">
        <v>30000000</v>
      </c>
      <c r="D78" s="302">
        <v>30000000</v>
      </c>
      <c r="E78" s="310">
        <f t="shared" si="15"/>
        <v>0</v>
      </c>
      <c r="F78" s="474"/>
      <c r="G78" s="313"/>
    </row>
    <row r="79" spans="1:7" ht="24.95" customHeight="1">
      <c r="A79" s="301"/>
      <c r="B79" s="308" t="s">
        <v>391</v>
      </c>
      <c r="C79" s="302">
        <v>6276000</v>
      </c>
      <c r="D79" s="302">
        <v>6276000</v>
      </c>
      <c r="E79" s="310">
        <f t="shared" si="15"/>
        <v>0</v>
      </c>
      <c r="F79" s="474"/>
      <c r="G79" s="313"/>
    </row>
    <row r="80" spans="1:7" ht="24.95" customHeight="1">
      <c r="A80" s="301"/>
      <c r="B80" s="309" t="s">
        <v>395</v>
      </c>
      <c r="C80" s="302">
        <v>35000000</v>
      </c>
      <c r="D80" s="302">
        <v>35000000</v>
      </c>
      <c r="E80" s="310">
        <f t="shared" si="15"/>
        <v>0</v>
      </c>
      <c r="F80" s="475"/>
      <c r="G80" s="313"/>
    </row>
    <row r="81" spans="1:8" ht="33.75" customHeight="1">
      <c r="A81" s="301"/>
      <c r="B81" s="326" t="s">
        <v>413</v>
      </c>
      <c r="C81" s="323">
        <v>34109000</v>
      </c>
      <c r="D81" s="323">
        <v>34109000</v>
      </c>
      <c r="E81" s="324">
        <f t="shared" si="15"/>
        <v>0</v>
      </c>
      <c r="F81" s="335" t="s">
        <v>408</v>
      </c>
      <c r="G81" s="313"/>
    </row>
    <row r="82" spans="1:8" ht="21.95" customHeight="1">
      <c r="A82" s="458" t="s">
        <v>1</v>
      </c>
      <c r="B82" s="458"/>
      <c r="C82" s="330">
        <f>C8+C14+C18+C27+C31+C38+C41+C45+C50+C54+C60+C63+C66+C72+C75</f>
        <v>2437824000</v>
      </c>
      <c r="D82" s="330">
        <f>D8+D14+D18+D27+D31+D38+D41+D45+D50+D54+D60+D63+D66+D72+D75</f>
        <v>2291819000</v>
      </c>
      <c r="E82" s="330">
        <f>E8+E14+E18+E27+E31+E38+E41+E45+E50+E54+E60+E63+E66+E72+E75</f>
        <v>146005000</v>
      </c>
      <c r="F82" s="330"/>
      <c r="G82" s="330"/>
      <c r="H82" s="331"/>
    </row>
    <row r="84" spans="1:8">
      <c r="F84" s="303"/>
    </row>
  </sheetData>
  <mergeCells count="21">
    <mergeCell ref="F64:F65"/>
    <mergeCell ref="F55:F59"/>
    <mergeCell ref="F46:F49"/>
    <mergeCell ref="F51:F53"/>
    <mergeCell ref="F42:F44"/>
    <mergeCell ref="A82:B82"/>
    <mergeCell ref="E1:G1"/>
    <mergeCell ref="A2:G2"/>
    <mergeCell ref="A4:G4"/>
    <mergeCell ref="F68:F71"/>
    <mergeCell ref="F36:F37"/>
    <mergeCell ref="F28:F30"/>
    <mergeCell ref="F32:F35"/>
    <mergeCell ref="F39:F40"/>
    <mergeCell ref="F9:F13"/>
    <mergeCell ref="F19:F22"/>
    <mergeCell ref="F15:F16"/>
    <mergeCell ref="F23:F26"/>
    <mergeCell ref="F73:F74"/>
    <mergeCell ref="F76:F80"/>
    <mergeCell ref="F61:F62"/>
  </mergeCells>
  <printOptions horizontalCentered="1"/>
  <pageMargins left="0" right="0" top="0.39370078740157483" bottom="0.59055118110236227" header="0.31496062992125984" footer="0.31496062992125984"/>
  <pageSetup paperSize="9" scale="75" orientation="landscape" verticalDpi="0"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8"/>
  <sheetViews>
    <sheetView workbookViewId="0">
      <selection activeCell="H12" sqref="H12"/>
    </sheetView>
  </sheetViews>
  <sheetFormatPr defaultRowHeight="12.75"/>
  <cols>
    <col min="1" max="1" width="7.7109375" customWidth="1"/>
    <col min="2" max="2" width="31.28515625" customWidth="1"/>
    <col min="3" max="3" width="21.85546875" customWidth="1"/>
    <col min="4" max="4" width="22.85546875" customWidth="1"/>
    <col min="5" max="5" width="21.42578125" customWidth="1"/>
    <col min="6" max="6" width="16.7109375" customWidth="1"/>
    <col min="7" max="7" width="16.5703125" customWidth="1"/>
    <col min="8" max="8" width="18.85546875" customWidth="1"/>
    <col min="9" max="9" width="18.28515625" customWidth="1"/>
    <col min="10" max="10" width="7.85546875" customWidth="1"/>
    <col min="11" max="11" width="19" customWidth="1"/>
  </cols>
  <sheetData>
    <row r="1" spans="1:12" ht="15.75">
      <c r="D1" s="318"/>
      <c r="E1" s="318"/>
      <c r="F1" s="318"/>
      <c r="G1" s="318"/>
      <c r="H1" s="318"/>
      <c r="I1" s="363" t="s">
        <v>447</v>
      </c>
      <c r="J1" s="363"/>
      <c r="L1" s="69"/>
    </row>
    <row r="2" spans="1:12" ht="40.5" customHeight="1">
      <c r="A2" s="410" t="s">
        <v>455</v>
      </c>
      <c r="B2" s="410"/>
      <c r="C2" s="410"/>
      <c r="D2" s="410"/>
      <c r="E2" s="410"/>
      <c r="F2" s="410"/>
      <c r="G2" s="410"/>
      <c r="H2" s="410"/>
      <c r="I2" s="410"/>
      <c r="J2" s="410"/>
    </row>
    <row r="3" spans="1:12" ht="6.75" customHeight="1"/>
    <row r="4" spans="1:12" ht="18.75">
      <c r="A4" s="411" t="str">
        <f>'PHU LUC 01'!A3:R3</f>
        <v xml:space="preserve"> (Đính kèm Báo cáo số            /BC-ĐKT ngày        tháng 5 năm 2024 của Đoàn kiểm tra)</v>
      </c>
      <c r="B4" s="411"/>
      <c r="C4" s="411"/>
      <c r="D4" s="411"/>
      <c r="E4" s="411"/>
      <c r="F4" s="411"/>
      <c r="G4" s="411"/>
      <c r="H4" s="411"/>
      <c r="I4" s="411"/>
      <c r="J4" s="411"/>
    </row>
    <row r="5" spans="1:12" ht="15.75">
      <c r="A5" s="84"/>
      <c r="B5" s="84"/>
      <c r="C5" s="84"/>
      <c r="D5" s="84"/>
      <c r="E5" s="84"/>
      <c r="F5" s="84"/>
      <c r="G5" s="84"/>
      <c r="H5" s="84"/>
      <c r="I5" s="397" t="s">
        <v>37</v>
      </c>
      <c r="J5" s="397"/>
    </row>
    <row r="6" spans="1:12" ht="21" customHeight="1">
      <c r="A6" s="424" t="s">
        <v>102</v>
      </c>
      <c r="B6" s="424" t="s">
        <v>2</v>
      </c>
      <c r="C6" s="418" t="s">
        <v>97</v>
      </c>
      <c r="D6" s="419"/>
      <c r="E6" s="419"/>
      <c r="F6" s="419"/>
      <c r="G6" s="419"/>
      <c r="H6" s="419"/>
      <c r="I6" s="420"/>
      <c r="J6" s="424" t="s">
        <v>79</v>
      </c>
    </row>
    <row r="7" spans="1:12" ht="25.5" customHeight="1">
      <c r="A7" s="425"/>
      <c r="B7" s="425"/>
      <c r="C7" s="424" t="s">
        <v>312</v>
      </c>
      <c r="D7" s="424" t="s">
        <v>452</v>
      </c>
      <c r="E7" s="483" t="s">
        <v>313</v>
      </c>
      <c r="F7" s="484"/>
      <c r="G7" s="484"/>
      <c r="H7" s="484"/>
      <c r="I7" s="485"/>
      <c r="J7" s="425"/>
    </row>
    <row r="8" spans="1:12" ht="18.75" customHeight="1">
      <c r="A8" s="425"/>
      <c r="B8" s="425"/>
      <c r="C8" s="425"/>
      <c r="D8" s="425"/>
      <c r="E8" s="424" t="s">
        <v>26</v>
      </c>
      <c r="F8" s="480" t="s">
        <v>164</v>
      </c>
      <c r="G8" s="481"/>
      <c r="H8" s="481"/>
      <c r="I8" s="482"/>
      <c r="J8" s="425"/>
    </row>
    <row r="9" spans="1:12" ht="64.5" customHeight="1">
      <c r="A9" s="426"/>
      <c r="B9" s="426"/>
      <c r="C9" s="426"/>
      <c r="D9" s="426"/>
      <c r="E9" s="426"/>
      <c r="F9" s="320" t="s">
        <v>453</v>
      </c>
      <c r="G9" s="320" t="s">
        <v>457</v>
      </c>
      <c r="H9" s="320" t="s">
        <v>454</v>
      </c>
      <c r="I9" s="320" t="s">
        <v>456</v>
      </c>
      <c r="J9" s="426"/>
    </row>
    <row r="10" spans="1:12" ht="17.25" customHeight="1">
      <c r="A10" s="228" t="s">
        <v>17</v>
      </c>
      <c r="B10" s="228" t="s">
        <v>18</v>
      </c>
      <c r="C10" s="228">
        <v>1</v>
      </c>
      <c r="D10" s="228">
        <v>2</v>
      </c>
      <c r="E10" s="231" t="s">
        <v>251</v>
      </c>
      <c r="F10" s="486" t="s">
        <v>266</v>
      </c>
      <c r="G10" s="487"/>
      <c r="H10" s="487"/>
      <c r="I10" s="488"/>
      <c r="J10" s="231" t="s">
        <v>319</v>
      </c>
    </row>
    <row r="11" spans="1:12" ht="44.25" customHeight="1">
      <c r="A11" s="222">
        <v>1</v>
      </c>
      <c r="B11" s="233" t="s">
        <v>448</v>
      </c>
      <c r="C11" s="232">
        <v>44615829504</v>
      </c>
      <c r="D11" s="232">
        <v>43529303126</v>
      </c>
      <c r="E11" s="232">
        <f>C11-D11</f>
        <v>1086526378</v>
      </c>
      <c r="F11" s="232"/>
      <c r="G11" s="232">
        <v>49340528</v>
      </c>
      <c r="H11" s="232">
        <v>192124850</v>
      </c>
      <c r="I11" s="225">
        <v>845061000</v>
      </c>
      <c r="J11" s="344"/>
      <c r="K11" s="32"/>
    </row>
    <row r="12" spans="1:12" ht="42.75" customHeight="1">
      <c r="A12" s="222">
        <v>2</v>
      </c>
      <c r="B12" s="233" t="s">
        <v>449</v>
      </c>
      <c r="C12" s="232">
        <v>4093566000</v>
      </c>
      <c r="D12" s="232">
        <v>3904578061</v>
      </c>
      <c r="E12" s="232">
        <f t="shared" ref="E12:E14" si="0">C12-D12</f>
        <v>188987939</v>
      </c>
      <c r="F12" s="232">
        <v>839</v>
      </c>
      <c r="G12" s="232"/>
      <c r="H12" s="232">
        <v>37675000</v>
      </c>
      <c r="I12" s="225">
        <v>151312100</v>
      </c>
      <c r="J12" s="344"/>
      <c r="K12" s="32"/>
    </row>
    <row r="13" spans="1:12" ht="39" customHeight="1">
      <c r="A13" s="222">
        <v>3</v>
      </c>
      <c r="B13" s="233" t="s">
        <v>450</v>
      </c>
      <c r="C13" s="232">
        <v>1127539046</v>
      </c>
      <c r="D13" s="232">
        <v>1118998917</v>
      </c>
      <c r="E13" s="232">
        <f t="shared" si="0"/>
        <v>8540129</v>
      </c>
      <c r="F13" s="232">
        <v>32844</v>
      </c>
      <c r="G13" s="232">
        <v>8007285</v>
      </c>
      <c r="H13" s="232">
        <v>500000</v>
      </c>
      <c r="I13" s="225"/>
      <c r="J13" s="344"/>
      <c r="K13" s="32"/>
    </row>
    <row r="14" spans="1:12" ht="39" customHeight="1">
      <c r="A14" s="222">
        <v>4</v>
      </c>
      <c r="B14" s="233" t="s">
        <v>451</v>
      </c>
      <c r="C14" s="232">
        <v>252056000</v>
      </c>
      <c r="D14" s="232">
        <v>252053730</v>
      </c>
      <c r="E14" s="232">
        <f t="shared" si="0"/>
        <v>2270</v>
      </c>
      <c r="F14" s="232">
        <v>369</v>
      </c>
      <c r="G14" s="232"/>
      <c r="H14" s="232">
        <v>1901</v>
      </c>
      <c r="I14" s="225"/>
      <c r="J14" s="344"/>
      <c r="K14" s="32"/>
    </row>
    <row r="15" spans="1:12" ht="43.5" customHeight="1">
      <c r="A15" s="479" t="s">
        <v>1</v>
      </c>
      <c r="B15" s="479"/>
      <c r="C15" s="345">
        <f>SUM(C11:C14)</f>
        <v>50088990550</v>
      </c>
      <c r="D15" s="345">
        <f>SUM(D11:D14)</f>
        <v>48804933834</v>
      </c>
      <c r="E15" s="345">
        <f>SUM(E11:E14)</f>
        <v>1284056716</v>
      </c>
      <c r="F15" s="345">
        <f t="shared" ref="F15:I15" si="1">SUM(F11:F14)</f>
        <v>34052</v>
      </c>
      <c r="G15" s="345">
        <f t="shared" si="1"/>
        <v>57347813</v>
      </c>
      <c r="H15" s="345">
        <f t="shared" si="1"/>
        <v>230301751</v>
      </c>
      <c r="I15" s="345">
        <f t="shared" si="1"/>
        <v>996373100</v>
      </c>
      <c r="J15" s="345"/>
    </row>
    <row r="17" spans="4:8">
      <c r="D17" s="303"/>
      <c r="E17" s="303"/>
      <c r="F17" s="303"/>
      <c r="G17" s="303"/>
      <c r="H17" s="303"/>
    </row>
    <row r="18" spans="4:8">
      <c r="D18" s="303"/>
      <c r="E18" s="303"/>
      <c r="F18" s="303"/>
      <c r="G18" s="303"/>
      <c r="H18" s="303"/>
    </row>
  </sheetData>
  <mergeCells count="15">
    <mergeCell ref="I1:J1"/>
    <mergeCell ref="A2:J2"/>
    <mergeCell ref="A4:J4"/>
    <mergeCell ref="C6:I6"/>
    <mergeCell ref="J6:J9"/>
    <mergeCell ref="I5:J5"/>
    <mergeCell ref="A15:B15"/>
    <mergeCell ref="F8:I8"/>
    <mergeCell ref="E7:I7"/>
    <mergeCell ref="E8:E9"/>
    <mergeCell ref="A6:A9"/>
    <mergeCell ref="B6:B9"/>
    <mergeCell ref="C7:C9"/>
    <mergeCell ref="D7:D9"/>
    <mergeCell ref="F10:I10"/>
  </mergeCells>
  <printOptions horizontalCentered="1"/>
  <pageMargins left="0" right="0" top="0.39370078740157483" bottom="0.59055118110236227" header="0.31496062992125984" footer="0.31496062992125984"/>
  <pageSetup paperSize="9"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8"/>
  <sheetViews>
    <sheetView topLeftCell="G110" workbookViewId="0">
      <selection activeCell="K20" sqref="K20"/>
    </sheetView>
  </sheetViews>
  <sheetFormatPr defaultRowHeight="12.75"/>
  <cols>
    <col min="1" max="1" width="6" style="1" customWidth="1"/>
    <col min="2" max="2" width="30" style="1" customWidth="1"/>
    <col min="3" max="3" width="14.28515625" style="1" customWidth="1"/>
    <col min="4" max="4" width="14" style="1" customWidth="1"/>
    <col min="5" max="5" width="13.140625" style="1" customWidth="1"/>
    <col min="6" max="7" width="15" style="1" customWidth="1"/>
    <col min="8" max="8" width="15.140625" style="1" customWidth="1"/>
    <col min="9" max="9" width="14.140625" style="1" customWidth="1"/>
    <col min="10" max="10" width="14" style="1" customWidth="1"/>
    <col min="11" max="11" width="14.5703125" style="1" customWidth="1"/>
    <col min="12" max="12" width="15.85546875" style="1" customWidth="1"/>
    <col min="13" max="13" width="14.28515625" style="1" customWidth="1"/>
    <col min="14" max="14" width="13.7109375" style="1" customWidth="1"/>
    <col min="15" max="15" width="14.140625" style="1" customWidth="1"/>
    <col min="16" max="16" width="14.42578125" style="1" customWidth="1"/>
    <col min="17" max="17" width="13.42578125" style="1" customWidth="1"/>
    <col min="18" max="18" width="17.28515625" style="1" customWidth="1"/>
    <col min="19" max="16384" width="9.140625" style="1"/>
  </cols>
  <sheetData>
    <row r="1" spans="1:18" ht="17.25" customHeight="1">
      <c r="Q1" s="363" t="s">
        <v>122</v>
      </c>
      <c r="R1" s="363"/>
    </row>
    <row r="2" spans="1:18" ht="47.25" customHeight="1">
      <c r="A2" s="356" t="s">
        <v>127</v>
      </c>
      <c r="B2" s="356"/>
      <c r="C2" s="356"/>
      <c r="D2" s="356"/>
      <c r="E2" s="356"/>
      <c r="F2" s="356"/>
      <c r="G2" s="356"/>
      <c r="H2" s="356"/>
      <c r="I2" s="356"/>
      <c r="J2" s="356"/>
      <c r="K2" s="356"/>
      <c r="L2" s="356"/>
      <c r="M2" s="356"/>
      <c r="N2" s="356"/>
      <c r="O2" s="356"/>
      <c r="P2" s="356"/>
      <c r="Q2" s="356"/>
      <c r="R2" s="356"/>
    </row>
    <row r="3" spans="1:18" ht="21" customHeight="1">
      <c r="A3" s="366" t="s">
        <v>121</v>
      </c>
      <c r="B3" s="366"/>
      <c r="C3" s="366"/>
      <c r="D3" s="366"/>
      <c r="E3" s="366"/>
      <c r="F3" s="366"/>
      <c r="G3" s="366"/>
      <c r="H3" s="366"/>
      <c r="I3" s="366"/>
      <c r="J3" s="366"/>
      <c r="K3" s="366"/>
      <c r="L3" s="366"/>
      <c r="M3" s="366"/>
      <c r="N3" s="366"/>
      <c r="O3" s="366"/>
      <c r="P3" s="366"/>
      <c r="Q3" s="366"/>
      <c r="R3" s="366"/>
    </row>
    <row r="4" spans="1:18" s="3" customFormat="1" ht="20.25" customHeight="1">
      <c r="A4" s="1"/>
      <c r="B4" s="1"/>
      <c r="C4" s="7">
        <f>C17-C27</f>
        <v>0</v>
      </c>
      <c r="D4" s="7"/>
      <c r="E4" s="7"/>
      <c r="F4" s="7"/>
      <c r="G4" s="7"/>
      <c r="H4" s="7"/>
      <c r="I4" s="7"/>
      <c r="J4" s="7"/>
      <c r="K4" s="7"/>
      <c r="L4" s="7"/>
      <c r="M4" s="7"/>
      <c r="N4" s="7"/>
      <c r="O4" s="7"/>
      <c r="P4" s="7"/>
      <c r="Q4" s="367" t="s">
        <v>37</v>
      </c>
      <c r="R4" s="367"/>
    </row>
    <row r="5" spans="1:18" s="3" customFormat="1" ht="29.1" customHeight="1">
      <c r="A5" s="357" t="s">
        <v>0</v>
      </c>
      <c r="B5" s="41" t="s">
        <v>2</v>
      </c>
      <c r="C5" s="359" t="s">
        <v>21</v>
      </c>
      <c r="D5" s="361" t="s">
        <v>22</v>
      </c>
      <c r="E5" s="361" t="s">
        <v>23</v>
      </c>
      <c r="F5" s="361" t="s">
        <v>24</v>
      </c>
      <c r="G5" s="361" t="s">
        <v>25</v>
      </c>
      <c r="H5" s="361" t="s">
        <v>27</v>
      </c>
      <c r="I5" s="361" t="s">
        <v>28</v>
      </c>
      <c r="J5" s="361" t="s">
        <v>29</v>
      </c>
      <c r="K5" s="361" t="s">
        <v>30</v>
      </c>
      <c r="L5" s="361" t="s">
        <v>31</v>
      </c>
      <c r="M5" s="361" t="s">
        <v>32</v>
      </c>
      <c r="N5" s="361" t="s">
        <v>33</v>
      </c>
      <c r="O5" s="361" t="s">
        <v>34</v>
      </c>
      <c r="P5" s="361" t="s">
        <v>35</v>
      </c>
      <c r="Q5" s="361" t="s">
        <v>36</v>
      </c>
      <c r="R5" s="361" t="s">
        <v>26</v>
      </c>
    </row>
    <row r="6" spans="1:18" s="3" customFormat="1" ht="29.1" customHeight="1">
      <c r="A6" s="358"/>
      <c r="B6" s="42" t="s">
        <v>20</v>
      </c>
      <c r="C6" s="360"/>
      <c r="D6" s="362"/>
      <c r="E6" s="362"/>
      <c r="F6" s="362"/>
      <c r="G6" s="362"/>
      <c r="H6" s="362"/>
      <c r="I6" s="362"/>
      <c r="J6" s="362"/>
      <c r="K6" s="362"/>
      <c r="L6" s="362"/>
      <c r="M6" s="362"/>
      <c r="N6" s="362"/>
      <c r="O6" s="362"/>
      <c r="P6" s="362"/>
      <c r="Q6" s="362"/>
      <c r="R6" s="362"/>
    </row>
    <row r="7" spans="1:18" s="3" customFormat="1" ht="15.75" customHeight="1">
      <c r="A7" s="50" t="s">
        <v>146</v>
      </c>
      <c r="B7" s="50" t="s">
        <v>147</v>
      </c>
      <c r="C7" s="50">
        <v>1</v>
      </c>
      <c r="D7" s="50">
        <f>C7+1</f>
        <v>2</v>
      </c>
      <c r="E7" s="50">
        <f t="shared" ref="E7:R7" si="0">D7+1</f>
        <v>3</v>
      </c>
      <c r="F7" s="50">
        <f t="shared" si="0"/>
        <v>4</v>
      </c>
      <c r="G7" s="50">
        <f t="shared" si="0"/>
        <v>5</v>
      </c>
      <c r="H7" s="50">
        <f t="shared" si="0"/>
        <v>6</v>
      </c>
      <c r="I7" s="50">
        <f t="shared" si="0"/>
        <v>7</v>
      </c>
      <c r="J7" s="50">
        <f t="shared" si="0"/>
        <v>8</v>
      </c>
      <c r="K7" s="50">
        <f t="shared" si="0"/>
        <v>9</v>
      </c>
      <c r="L7" s="50">
        <f t="shared" si="0"/>
        <v>10</v>
      </c>
      <c r="M7" s="50">
        <f t="shared" si="0"/>
        <v>11</v>
      </c>
      <c r="N7" s="50">
        <f t="shared" si="0"/>
        <v>12</v>
      </c>
      <c r="O7" s="50">
        <f t="shared" si="0"/>
        <v>13</v>
      </c>
      <c r="P7" s="50">
        <f t="shared" si="0"/>
        <v>14</v>
      </c>
      <c r="Q7" s="50">
        <f t="shared" si="0"/>
        <v>15</v>
      </c>
      <c r="R7" s="50">
        <f t="shared" si="0"/>
        <v>16</v>
      </c>
    </row>
    <row r="8" spans="1:18" s="3" customFormat="1" ht="19.5" customHeight="1">
      <c r="A8" s="364" t="s">
        <v>125</v>
      </c>
      <c r="B8" s="365"/>
      <c r="C8" s="179"/>
      <c r="D8" s="179"/>
      <c r="E8" s="179"/>
      <c r="F8" s="179"/>
      <c r="G8" s="179"/>
      <c r="H8" s="179"/>
      <c r="I8" s="179"/>
      <c r="J8" s="179"/>
      <c r="K8" s="179"/>
      <c r="L8" s="179"/>
      <c r="M8" s="179"/>
      <c r="N8" s="179"/>
      <c r="O8" s="179"/>
      <c r="P8" s="179"/>
      <c r="Q8" s="179"/>
      <c r="R8" s="179"/>
    </row>
    <row r="9" spans="1:18" s="3" customFormat="1" ht="29.1" customHeight="1">
      <c r="A9" s="15" t="s">
        <v>38</v>
      </c>
      <c r="B9" s="16" t="s">
        <v>123</v>
      </c>
      <c r="C9" s="5">
        <f>C10+28155000</f>
        <v>2315482296</v>
      </c>
      <c r="D9" s="5">
        <f>D10</f>
        <v>1604483914</v>
      </c>
      <c r="E9" s="5">
        <f>E10+2300000</f>
        <v>929115802</v>
      </c>
      <c r="F9" s="5">
        <f>F10+504875</f>
        <v>2948044935</v>
      </c>
      <c r="G9" s="5">
        <f>G10+8870000</f>
        <v>1651740860</v>
      </c>
      <c r="H9" s="5">
        <f>H10+5660000</f>
        <v>1732135177</v>
      </c>
      <c r="I9" s="5">
        <f>I10+22300000</f>
        <v>1465517119</v>
      </c>
      <c r="J9" s="5">
        <f>J10</f>
        <v>307141226</v>
      </c>
      <c r="K9" s="5">
        <f>K10+29405000</f>
        <v>815420806</v>
      </c>
      <c r="L9" s="5">
        <f>L10+27090000</f>
        <v>783454935</v>
      </c>
      <c r="M9" s="5">
        <f>M10+16013900</f>
        <v>1242427591</v>
      </c>
      <c r="N9" s="5">
        <f>N10+18805000</f>
        <v>604973120</v>
      </c>
      <c r="O9" s="5">
        <f>O10+30514000</f>
        <v>1057617768</v>
      </c>
      <c r="P9" s="5">
        <f>P10+92579000</f>
        <v>1363748665</v>
      </c>
      <c r="Q9" s="5">
        <f>Q10+900000</f>
        <v>372047280</v>
      </c>
      <c r="R9" s="9">
        <f>C9+D9+E9+F9+G9+H9+I9+J9+K9+L9+M9+N9+O9+P9+Q9</f>
        <v>19193351494</v>
      </c>
    </row>
    <row r="10" spans="1:18" s="3" customFormat="1" ht="28.5" customHeight="1">
      <c r="A10" s="14">
        <v>1</v>
      </c>
      <c r="B10" s="18" t="s">
        <v>41</v>
      </c>
      <c r="C10" s="6">
        <f>C11+C15+C16+C18+C17</f>
        <v>2287327296</v>
      </c>
      <c r="D10" s="6">
        <f t="shared" ref="D10:Q10" si="1">D11+D15+D16+D18+D17</f>
        <v>1604483914</v>
      </c>
      <c r="E10" s="6">
        <f t="shared" si="1"/>
        <v>926815802</v>
      </c>
      <c r="F10" s="6">
        <f t="shared" si="1"/>
        <v>2947540060</v>
      </c>
      <c r="G10" s="6">
        <f t="shared" si="1"/>
        <v>1642870860</v>
      </c>
      <c r="H10" s="6">
        <f t="shared" si="1"/>
        <v>1726475177</v>
      </c>
      <c r="I10" s="6">
        <f t="shared" si="1"/>
        <v>1443217119</v>
      </c>
      <c r="J10" s="6">
        <f t="shared" si="1"/>
        <v>307141226</v>
      </c>
      <c r="K10" s="6">
        <f t="shared" si="1"/>
        <v>786015806</v>
      </c>
      <c r="L10" s="6">
        <f t="shared" si="1"/>
        <v>756364935</v>
      </c>
      <c r="M10" s="6">
        <f t="shared" si="1"/>
        <v>1226413691</v>
      </c>
      <c r="N10" s="6">
        <f t="shared" si="1"/>
        <v>586168120</v>
      </c>
      <c r="O10" s="6">
        <f t="shared" si="1"/>
        <v>1027103768</v>
      </c>
      <c r="P10" s="6">
        <f t="shared" si="1"/>
        <v>1271169665</v>
      </c>
      <c r="Q10" s="6">
        <f t="shared" si="1"/>
        <v>371147280</v>
      </c>
      <c r="R10" s="8">
        <f>C10+D10+E10+F10+G10+H10+I10+J10+K10+L10+M10+N10+O10+P10+Q10</f>
        <v>18910254719</v>
      </c>
    </row>
    <row r="11" spans="1:18" s="3" customFormat="1" ht="0.75" hidden="1" customHeight="1">
      <c r="A11" s="14">
        <v>1</v>
      </c>
      <c r="B11" s="11" t="s">
        <v>43</v>
      </c>
      <c r="C11" s="6">
        <f>SUM(C12:C14)</f>
        <v>1678327099</v>
      </c>
      <c r="D11" s="6">
        <f t="shared" ref="D11:Q11" si="2">SUM(D12:D14)</f>
        <v>1051131054</v>
      </c>
      <c r="E11" s="6">
        <f t="shared" si="2"/>
        <v>695203684</v>
      </c>
      <c r="F11" s="6">
        <f t="shared" si="2"/>
        <v>2044375570</v>
      </c>
      <c r="G11" s="6">
        <f t="shared" si="2"/>
        <v>999941669</v>
      </c>
      <c r="H11" s="6">
        <f t="shared" si="2"/>
        <v>1098452850</v>
      </c>
      <c r="I11" s="6">
        <f t="shared" si="2"/>
        <v>1013536078</v>
      </c>
      <c r="J11" s="6">
        <f t="shared" si="2"/>
        <v>95493973</v>
      </c>
      <c r="K11" s="6">
        <f t="shared" si="2"/>
        <v>289647713</v>
      </c>
      <c r="L11" s="6">
        <f t="shared" si="2"/>
        <v>421673070</v>
      </c>
      <c r="M11" s="6">
        <f t="shared" si="2"/>
        <v>740753288</v>
      </c>
      <c r="N11" s="6">
        <f t="shared" si="2"/>
        <v>361713560</v>
      </c>
      <c r="O11" s="6">
        <f t="shared" si="2"/>
        <v>587138417</v>
      </c>
      <c r="P11" s="6">
        <f t="shared" si="2"/>
        <v>586798163</v>
      </c>
      <c r="Q11" s="6">
        <f t="shared" si="2"/>
        <v>52665000</v>
      </c>
      <c r="R11" s="8">
        <f>C11+D11+E11+F11+G11+H11+I11+J11+K11+L11+M11+N11+O11+P11+Q11</f>
        <v>11716851188</v>
      </c>
    </row>
    <row r="12" spans="1:18" s="3" customFormat="1" ht="28.5" hidden="1" customHeight="1">
      <c r="A12" s="14"/>
      <c r="B12" s="17" t="s">
        <v>83</v>
      </c>
      <c r="C12" s="10">
        <f>C24</f>
        <v>1662211099</v>
      </c>
      <c r="D12" s="10">
        <f t="shared" ref="D12:Q14" si="3">D24</f>
        <v>1045995054</v>
      </c>
      <c r="E12" s="10">
        <f t="shared" si="3"/>
        <v>688735684</v>
      </c>
      <c r="F12" s="10">
        <f t="shared" si="3"/>
        <v>2017876661</v>
      </c>
      <c r="G12" s="10">
        <f t="shared" si="3"/>
        <v>999941669</v>
      </c>
      <c r="H12" s="10">
        <f t="shared" si="3"/>
        <v>1098452850</v>
      </c>
      <c r="I12" s="10">
        <f t="shared" si="3"/>
        <v>1013536078</v>
      </c>
      <c r="J12" s="10">
        <f t="shared" si="3"/>
        <v>95493973</v>
      </c>
      <c r="K12" s="10">
        <f t="shared" si="3"/>
        <v>289647713</v>
      </c>
      <c r="L12" s="10">
        <f t="shared" si="3"/>
        <v>421673070</v>
      </c>
      <c r="M12" s="10">
        <f t="shared" si="3"/>
        <v>740753288</v>
      </c>
      <c r="N12" s="10">
        <f t="shared" si="3"/>
        <v>348692560</v>
      </c>
      <c r="O12" s="10">
        <f t="shared" si="3"/>
        <v>587138417</v>
      </c>
      <c r="P12" s="10">
        <f t="shared" si="3"/>
        <v>586798163</v>
      </c>
      <c r="Q12" s="10">
        <f t="shared" si="3"/>
        <v>52665000</v>
      </c>
      <c r="R12" s="8">
        <f>C12+D12+E12+F12+G12+H12+I12+J12+K12+L12+M12+N12+O12+P12+Q12</f>
        <v>11649611279</v>
      </c>
    </row>
    <row r="13" spans="1:18" s="3" customFormat="1" ht="28.5" hidden="1" customHeight="1">
      <c r="A13" s="14"/>
      <c r="B13" s="17" t="s">
        <v>84</v>
      </c>
      <c r="C13" s="10">
        <f>C25</f>
        <v>0</v>
      </c>
      <c r="D13" s="10">
        <f t="shared" si="3"/>
        <v>0</v>
      </c>
      <c r="E13" s="10">
        <f t="shared" si="3"/>
        <v>0</v>
      </c>
      <c r="F13" s="10">
        <f t="shared" si="3"/>
        <v>20324909</v>
      </c>
      <c r="G13" s="10">
        <f t="shared" si="3"/>
        <v>0</v>
      </c>
      <c r="H13" s="10">
        <f t="shared" si="3"/>
        <v>0</v>
      </c>
      <c r="I13" s="10">
        <f t="shared" si="3"/>
        <v>0</v>
      </c>
      <c r="J13" s="10">
        <f t="shared" si="3"/>
        <v>0</v>
      </c>
      <c r="K13" s="10">
        <f t="shared" si="3"/>
        <v>0</v>
      </c>
      <c r="L13" s="10">
        <f t="shared" si="3"/>
        <v>0</v>
      </c>
      <c r="M13" s="10">
        <f t="shared" si="3"/>
        <v>0</v>
      </c>
      <c r="N13" s="10">
        <f t="shared" si="3"/>
        <v>0</v>
      </c>
      <c r="O13" s="10">
        <f t="shared" si="3"/>
        <v>0</v>
      </c>
      <c r="P13" s="10">
        <f t="shared" si="3"/>
        <v>0</v>
      </c>
      <c r="Q13" s="10">
        <f t="shared" si="3"/>
        <v>0</v>
      </c>
      <c r="R13" s="8">
        <f t="shared" ref="R13:R18" si="4">C13+D13+E13+F13+G13+H13+I13+J13+K13+L13+M13+N13+O13+P13+Q13</f>
        <v>20324909</v>
      </c>
    </row>
    <row r="14" spans="1:18" s="3" customFormat="1" ht="28.5" hidden="1" customHeight="1">
      <c r="A14" s="14"/>
      <c r="B14" s="17" t="s">
        <v>85</v>
      </c>
      <c r="C14" s="10">
        <f>C26</f>
        <v>16116000</v>
      </c>
      <c r="D14" s="10">
        <f t="shared" si="3"/>
        <v>5136000</v>
      </c>
      <c r="E14" s="10">
        <f t="shared" si="3"/>
        <v>6468000</v>
      </c>
      <c r="F14" s="10">
        <f t="shared" si="3"/>
        <v>6174000</v>
      </c>
      <c r="G14" s="10">
        <f t="shared" si="3"/>
        <v>0</v>
      </c>
      <c r="H14" s="10">
        <f t="shared" si="3"/>
        <v>0</v>
      </c>
      <c r="I14" s="10">
        <f t="shared" si="3"/>
        <v>0</v>
      </c>
      <c r="J14" s="10">
        <f t="shared" si="3"/>
        <v>0</v>
      </c>
      <c r="K14" s="10">
        <f t="shared" si="3"/>
        <v>0</v>
      </c>
      <c r="L14" s="10">
        <f t="shared" si="3"/>
        <v>0</v>
      </c>
      <c r="M14" s="10">
        <f t="shared" si="3"/>
        <v>0</v>
      </c>
      <c r="N14" s="10">
        <f t="shared" si="3"/>
        <v>13021000</v>
      </c>
      <c r="O14" s="10">
        <f t="shared" si="3"/>
        <v>0</v>
      </c>
      <c r="P14" s="10">
        <f t="shared" si="3"/>
        <v>0</v>
      </c>
      <c r="Q14" s="10">
        <f t="shared" si="3"/>
        <v>0</v>
      </c>
      <c r="R14" s="8">
        <f t="shared" si="4"/>
        <v>46915000</v>
      </c>
    </row>
    <row r="15" spans="1:18" s="3" customFormat="1" ht="28.5" hidden="1" customHeight="1">
      <c r="A15" s="14">
        <v>2</v>
      </c>
      <c r="B15" s="11" t="s">
        <v>48</v>
      </c>
      <c r="C15" s="6"/>
      <c r="D15" s="6"/>
      <c r="E15" s="6"/>
      <c r="F15" s="6"/>
      <c r="G15" s="6"/>
      <c r="H15" s="6"/>
      <c r="I15" s="6"/>
      <c r="J15" s="6"/>
      <c r="K15" s="6"/>
      <c r="L15" s="6"/>
      <c r="M15" s="6"/>
      <c r="N15" s="6"/>
      <c r="O15" s="6"/>
      <c r="P15" s="6"/>
      <c r="Q15" s="6"/>
      <c r="R15" s="8">
        <f t="shared" si="4"/>
        <v>0</v>
      </c>
    </row>
    <row r="16" spans="1:18" s="3" customFormat="1" ht="28.5" hidden="1" customHeight="1">
      <c r="A16" s="14">
        <v>3</v>
      </c>
      <c r="B16" s="11" t="s">
        <v>49</v>
      </c>
      <c r="C16" s="6">
        <f>C38</f>
        <v>386908917</v>
      </c>
      <c r="D16" s="6">
        <f t="shared" ref="D16:Q16" si="5">D38</f>
        <v>376369085</v>
      </c>
      <c r="E16" s="6">
        <f t="shared" si="5"/>
        <v>122373118</v>
      </c>
      <c r="F16" s="6">
        <f t="shared" si="5"/>
        <v>561802490</v>
      </c>
      <c r="G16" s="6">
        <f t="shared" si="5"/>
        <v>396929651</v>
      </c>
      <c r="H16" s="6">
        <f t="shared" si="5"/>
        <v>329550677</v>
      </c>
      <c r="I16" s="6">
        <f t="shared" si="5"/>
        <v>308230563</v>
      </c>
      <c r="J16" s="6">
        <f t="shared" si="5"/>
        <v>128433253</v>
      </c>
      <c r="K16" s="6">
        <f t="shared" si="5"/>
        <v>411909093</v>
      </c>
      <c r="L16" s="6">
        <f t="shared" si="5"/>
        <v>251792864</v>
      </c>
      <c r="M16" s="6">
        <f t="shared" si="5"/>
        <v>210739515</v>
      </c>
      <c r="N16" s="6">
        <f t="shared" si="5"/>
        <v>104127560</v>
      </c>
      <c r="O16" s="6">
        <f t="shared" si="5"/>
        <v>305510946</v>
      </c>
      <c r="P16" s="6">
        <f t="shared" si="5"/>
        <v>446276502</v>
      </c>
      <c r="Q16" s="6">
        <f t="shared" si="5"/>
        <v>261324595</v>
      </c>
      <c r="R16" s="8">
        <f t="shared" si="4"/>
        <v>4602278829</v>
      </c>
    </row>
    <row r="17" spans="1:18" s="3" customFormat="1" ht="28.5" hidden="1" customHeight="1">
      <c r="A17" s="14">
        <v>4</v>
      </c>
      <c r="B17" s="11" t="s">
        <v>55</v>
      </c>
      <c r="C17" s="12">
        <f>C27</f>
        <v>199212000</v>
      </c>
      <c r="D17" s="12">
        <f t="shared" ref="D17:Q17" si="6">D27</f>
        <v>167331000</v>
      </c>
      <c r="E17" s="12">
        <f t="shared" si="6"/>
        <v>76379000</v>
      </c>
      <c r="F17" s="12">
        <f t="shared" si="6"/>
        <v>188042000</v>
      </c>
      <c r="G17" s="12">
        <f t="shared" si="6"/>
        <v>169359000</v>
      </c>
      <c r="H17" s="12">
        <f t="shared" si="6"/>
        <v>117801000</v>
      </c>
      <c r="I17" s="12">
        <f t="shared" si="6"/>
        <v>109312000</v>
      </c>
      <c r="J17" s="12">
        <f t="shared" si="6"/>
        <v>42799000</v>
      </c>
      <c r="K17" s="12">
        <f t="shared" si="6"/>
        <v>65059000</v>
      </c>
      <c r="L17" s="12">
        <f t="shared" si="6"/>
        <v>76095000</v>
      </c>
      <c r="M17" s="12">
        <f t="shared" si="6"/>
        <v>86031000</v>
      </c>
      <c r="N17" s="12">
        <f t="shared" si="6"/>
        <v>52041000</v>
      </c>
      <c r="O17" s="12">
        <f t="shared" si="6"/>
        <v>111924000</v>
      </c>
      <c r="P17" s="12">
        <f t="shared" si="6"/>
        <v>129145000</v>
      </c>
      <c r="Q17" s="12">
        <f t="shared" si="6"/>
        <v>24709000</v>
      </c>
      <c r="R17" s="8">
        <f t="shared" si="4"/>
        <v>1615239000</v>
      </c>
    </row>
    <row r="18" spans="1:18" s="3" customFormat="1" ht="28.5" hidden="1" customHeight="1">
      <c r="A18" s="14">
        <v>5</v>
      </c>
      <c r="B18" s="11" t="s">
        <v>50</v>
      </c>
      <c r="C18" s="6">
        <f>C31</f>
        <v>22879280</v>
      </c>
      <c r="D18" s="6">
        <f t="shared" ref="D18:Q18" si="7">D31</f>
        <v>9652775</v>
      </c>
      <c r="E18" s="6">
        <f t="shared" si="7"/>
        <v>32860000</v>
      </c>
      <c r="F18" s="6">
        <f t="shared" si="7"/>
        <v>153320000</v>
      </c>
      <c r="G18" s="6">
        <f t="shared" si="7"/>
        <v>76640540</v>
      </c>
      <c r="H18" s="6">
        <f t="shared" si="7"/>
        <v>180670650</v>
      </c>
      <c r="I18" s="6">
        <f t="shared" si="7"/>
        <v>12138478</v>
      </c>
      <c r="J18" s="6">
        <f t="shared" si="7"/>
        <v>40415000</v>
      </c>
      <c r="K18" s="6">
        <f t="shared" si="7"/>
        <v>19400000</v>
      </c>
      <c r="L18" s="6">
        <f t="shared" si="7"/>
        <v>6804001</v>
      </c>
      <c r="M18" s="6">
        <f t="shared" si="7"/>
        <v>188889888</v>
      </c>
      <c r="N18" s="6">
        <f t="shared" si="7"/>
        <v>68286000</v>
      </c>
      <c r="O18" s="6">
        <f t="shared" si="7"/>
        <v>22530405</v>
      </c>
      <c r="P18" s="6">
        <f t="shared" si="7"/>
        <v>108950000</v>
      </c>
      <c r="Q18" s="6">
        <f t="shared" si="7"/>
        <v>32448685</v>
      </c>
      <c r="R18" s="8">
        <f t="shared" si="4"/>
        <v>975885702</v>
      </c>
    </row>
    <row r="19" spans="1:18" s="3" customFormat="1" ht="28.5" hidden="1" customHeight="1">
      <c r="A19" s="14"/>
      <c r="B19" s="17" t="s">
        <v>86</v>
      </c>
      <c r="C19" s="10"/>
      <c r="D19" s="10"/>
      <c r="E19" s="10">
        <f>E35</f>
        <v>0</v>
      </c>
      <c r="F19" s="10">
        <f>F35</f>
        <v>0</v>
      </c>
      <c r="G19" s="10"/>
      <c r="H19" s="10"/>
      <c r="I19" s="10"/>
      <c r="J19" s="10"/>
      <c r="K19" s="10"/>
      <c r="L19" s="10"/>
      <c r="M19" s="10"/>
      <c r="N19" s="10"/>
      <c r="O19" s="10"/>
      <c r="P19" s="10"/>
      <c r="Q19" s="10"/>
      <c r="R19" s="8"/>
    </row>
    <row r="20" spans="1:18" s="3" customFormat="1" ht="29.1" customHeight="1">
      <c r="A20" s="15" t="s">
        <v>51</v>
      </c>
      <c r="B20" s="16" t="s">
        <v>52</v>
      </c>
      <c r="C20" s="5">
        <f t="shared" ref="C20:Q20" si="8">C21+C39+C40+C41</f>
        <v>7308054804</v>
      </c>
      <c r="D20" s="5">
        <f t="shared" si="8"/>
        <v>6282103609</v>
      </c>
      <c r="E20" s="5">
        <f t="shared" si="8"/>
        <v>6591337939</v>
      </c>
      <c r="F20" s="5">
        <f t="shared" si="8"/>
        <v>11774503656</v>
      </c>
      <c r="G20" s="5">
        <f t="shared" si="8"/>
        <v>10789963993</v>
      </c>
      <c r="H20" s="5">
        <f t="shared" si="8"/>
        <v>9080734116</v>
      </c>
      <c r="I20" s="5">
        <f t="shared" si="8"/>
        <v>8868946350</v>
      </c>
      <c r="J20" s="5">
        <f t="shared" si="8"/>
        <v>9323281885</v>
      </c>
      <c r="K20" s="5">
        <f t="shared" si="8"/>
        <v>11318250581</v>
      </c>
      <c r="L20" s="5">
        <f t="shared" si="8"/>
        <v>10051976390</v>
      </c>
      <c r="M20" s="5">
        <f t="shared" si="8"/>
        <v>9353101843</v>
      </c>
      <c r="N20" s="5">
        <f t="shared" si="8"/>
        <v>9577542254</v>
      </c>
      <c r="O20" s="5">
        <f t="shared" si="8"/>
        <v>12120321367</v>
      </c>
      <c r="P20" s="5">
        <f t="shared" si="8"/>
        <v>12895506915</v>
      </c>
      <c r="Q20" s="5">
        <f t="shared" si="8"/>
        <v>8462343413</v>
      </c>
      <c r="R20" s="9">
        <f>C20+D20+E20+F20+G20+H20+I20+J20+K20+L20+M20+N20+O20+P20+Q20</f>
        <v>143797969115</v>
      </c>
    </row>
    <row r="21" spans="1:18" s="3" customFormat="1" ht="29.1" customHeight="1">
      <c r="A21" s="14">
        <v>1</v>
      </c>
      <c r="B21" s="18" t="s">
        <v>77</v>
      </c>
      <c r="C21" s="6">
        <f t="shared" ref="C21:Q21" si="9">C22+C37</f>
        <v>2288196526</v>
      </c>
      <c r="D21" s="6">
        <f t="shared" si="9"/>
        <v>1606010314</v>
      </c>
      <c r="E21" s="6">
        <f t="shared" si="9"/>
        <v>1055471802</v>
      </c>
      <c r="F21" s="6">
        <f t="shared" si="9"/>
        <v>3000540060</v>
      </c>
      <c r="G21" s="6">
        <f t="shared" si="9"/>
        <v>1642884300</v>
      </c>
      <c r="H21" s="6">
        <f t="shared" si="9"/>
        <v>1806372858</v>
      </c>
      <c r="I21" s="6">
        <f t="shared" si="9"/>
        <v>1443638919</v>
      </c>
      <c r="J21" s="6">
        <f t="shared" si="9"/>
        <v>307141226</v>
      </c>
      <c r="K21" s="6">
        <f t="shared" si="9"/>
        <v>867464456</v>
      </c>
      <c r="L21" s="6">
        <f t="shared" si="9"/>
        <v>756364935</v>
      </c>
      <c r="M21" s="6">
        <f t="shared" si="9"/>
        <v>1226413691</v>
      </c>
      <c r="N21" s="6">
        <f t="shared" si="9"/>
        <v>586168120</v>
      </c>
      <c r="O21" s="6">
        <f t="shared" si="9"/>
        <v>1027508018</v>
      </c>
      <c r="P21" s="6">
        <f t="shared" si="9"/>
        <v>1447029665</v>
      </c>
      <c r="Q21" s="6">
        <f t="shared" si="9"/>
        <v>425147280</v>
      </c>
      <c r="R21" s="8">
        <f>C21+D21+E21+F21+G21+H21+I21+J21+K21+L21+M21+N21+O21+P21+Q21</f>
        <v>19486352170</v>
      </c>
    </row>
    <row r="22" spans="1:18" s="3" customFormat="1" ht="26.25" customHeight="1">
      <c r="A22" s="14" t="s">
        <v>44</v>
      </c>
      <c r="B22" s="11" t="s">
        <v>54</v>
      </c>
      <c r="C22" s="6">
        <f t="shared" ref="C22:Q22" si="10">SUM(C27:C31)+C23+C36</f>
        <v>1901287609</v>
      </c>
      <c r="D22" s="6">
        <f t="shared" si="10"/>
        <v>1229641229</v>
      </c>
      <c r="E22" s="6">
        <f t="shared" si="10"/>
        <v>933098684</v>
      </c>
      <c r="F22" s="6">
        <f t="shared" si="10"/>
        <v>2438737570</v>
      </c>
      <c r="G22" s="6">
        <f t="shared" si="10"/>
        <v>1245954649</v>
      </c>
      <c r="H22" s="6">
        <f t="shared" si="10"/>
        <v>1476822181</v>
      </c>
      <c r="I22" s="6">
        <f t="shared" si="10"/>
        <v>1135408356</v>
      </c>
      <c r="J22" s="6">
        <f t="shared" si="10"/>
        <v>178707973</v>
      </c>
      <c r="K22" s="6">
        <f t="shared" si="10"/>
        <v>455555363</v>
      </c>
      <c r="L22" s="6">
        <f t="shared" si="10"/>
        <v>504572071</v>
      </c>
      <c r="M22" s="6">
        <f t="shared" si="10"/>
        <v>1015674176</v>
      </c>
      <c r="N22" s="6">
        <f t="shared" si="10"/>
        <v>482040560</v>
      </c>
      <c r="O22" s="6">
        <f t="shared" si="10"/>
        <v>721997072</v>
      </c>
      <c r="P22" s="6">
        <f t="shared" si="10"/>
        <v>1000753163</v>
      </c>
      <c r="Q22" s="6">
        <f t="shared" si="10"/>
        <v>163822685</v>
      </c>
      <c r="R22" s="8">
        <f>C22+D22+E22+F22+G22+H22+I22+J22+K22+L22+M22+N22+O22+P22+Q22</f>
        <v>14884073341</v>
      </c>
    </row>
    <row r="23" spans="1:18" s="3" customFormat="1" ht="0.75" hidden="1" customHeight="1">
      <c r="A23" s="14" t="s">
        <v>53</v>
      </c>
      <c r="B23" s="11" t="s">
        <v>43</v>
      </c>
      <c r="C23" s="6">
        <f>SUM(C24:C26)</f>
        <v>1678327099</v>
      </c>
      <c r="D23" s="6">
        <f t="shared" ref="D23:Q23" si="11">SUM(D24:D26)</f>
        <v>1051131054</v>
      </c>
      <c r="E23" s="6">
        <f t="shared" si="11"/>
        <v>695203684</v>
      </c>
      <c r="F23" s="6">
        <f t="shared" si="11"/>
        <v>2044375570</v>
      </c>
      <c r="G23" s="6">
        <f t="shared" si="11"/>
        <v>999941669</v>
      </c>
      <c r="H23" s="6">
        <f t="shared" si="11"/>
        <v>1098452850</v>
      </c>
      <c r="I23" s="6">
        <f t="shared" si="11"/>
        <v>1013536078</v>
      </c>
      <c r="J23" s="6">
        <f t="shared" si="11"/>
        <v>95493973</v>
      </c>
      <c r="K23" s="6">
        <f t="shared" si="11"/>
        <v>289647713</v>
      </c>
      <c r="L23" s="6">
        <f t="shared" si="11"/>
        <v>421673070</v>
      </c>
      <c r="M23" s="6">
        <f t="shared" si="11"/>
        <v>740753288</v>
      </c>
      <c r="N23" s="6">
        <f t="shared" si="11"/>
        <v>361713560</v>
      </c>
      <c r="O23" s="6">
        <f t="shared" si="11"/>
        <v>587138417</v>
      </c>
      <c r="P23" s="6">
        <f t="shared" si="11"/>
        <v>586798163</v>
      </c>
      <c r="Q23" s="6">
        <f t="shared" si="11"/>
        <v>52665000</v>
      </c>
      <c r="R23" s="8">
        <f>C23+D23+E23+F23+G23+H23+I23+J23+K23+L23+M23+N23+O23+P23+Q23</f>
        <v>11716851188</v>
      </c>
    </row>
    <row r="24" spans="1:18" s="3" customFormat="1" ht="28.5" hidden="1" customHeight="1">
      <c r="A24" s="14"/>
      <c r="B24" s="17" t="s">
        <v>83</v>
      </c>
      <c r="C24" s="12">
        <v>1662211099</v>
      </c>
      <c r="D24" s="12">
        <v>1045995054</v>
      </c>
      <c r="E24" s="12">
        <v>688735684</v>
      </c>
      <c r="F24" s="12">
        <v>2017876661</v>
      </c>
      <c r="G24" s="12">
        <v>999941669</v>
      </c>
      <c r="H24" s="12">
        <v>1098452850</v>
      </c>
      <c r="I24" s="12">
        <v>1013536078</v>
      </c>
      <c r="J24" s="12">
        <v>95493973</v>
      </c>
      <c r="K24" s="12">
        <v>289647713</v>
      </c>
      <c r="L24" s="12">
        <v>421673070</v>
      </c>
      <c r="M24" s="12">
        <v>740753288</v>
      </c>
      <c r="N24" s="12">
        <v>348692560</v>
      </c>
      <c r="O24" s="12">
        <v>587138417</v>
      </c>
      <c r="P24" s="12">
        <v>586798163</v>
      </c>
      <c r="Q24" s="12">
        <v>52665000</v>
      </c>
      <c r="R24" s="8">
        <f>C24+D24+E24+F24+G24+H24+I24+J24+K24+L24+M24+N24+O24+P24+Q24</f>
        <v>11649611279</v>
      </c>
    </row>
    <row r="25" spans="1:18" s="3" customFormat="1" ht="28.5" hidden="1" customHeight="1">
      <c r="A25" s="14"/>
      <c r="B25" s="17" t="s">
        <v>84</v>
      </c>
      <c r="C25" s="10"/>
      <c r="D25" s="10"/>
      <c r="E25" s="10"/>
      <c r="F25" s="10">
        <v>20324909</v>
      </c>
      <c r="G25" s="10"/>
      <c r="H25" s="10"/>
      <c r="I25" s="10"/>
      <c r="J25" s="10"/>
      <c r="K25" s="10"/>
      <c r="L25" s="10"/>
      <c r="M25" s="10"/>
      <c r="N25" s="10"/>
      <c r="O25" s="10"/>
      <c r="P25" s="10"/>
      <c r="Q25" s="10"/>
      <c r="R25" s="8">
        <f t="shared" ref="R25:R35" si="12">C25+D25+E25+F25+G25+H25+I25+J25+K25+L25+M25+N25+O25+P25+Q25</f>
        <v>20324909</v>
      </c>
    </row>
    <row r="26" spans="1:18" s="3" customFormat="1" ht="20.25" hidden="1" customHeight="1">
      <c r="A26" s="14"/>
      <c r="B26" s="17" t="s">
        <v>85</v>
      </c>
      <c r="C26" s="10">
        <v>16116000</v>
      </c>
      <c r="D26" s="12">
        <v>5136000</v>
      </c>
      <c r="E26" s="12">
        <v>6468000</v>
      </c>
      <c r="F26" s="12">
        <v>6174000</v>
      </c>
      <c r="G26" s="12"/>
      <c r="H26" s="10"/>
      <c r="I26" s="12"/>
      <c r="J26" s="10"/>
      <c r="K26" s="10"/>
      <c r="L26" s="10"/>
      <c r="M26" s="10"/>
      <c r="N26" s="12">
        <v>13021000</v>
      </c>
      <c r="O26" s="10"/>
      <c r="P26" s="10"/>
      <c r="Q26" s="10"/>
      <c r="R26" s="8">
        <f t="shared" si="12"/>
        <v>46915000</v>
      </c>
    </row>
    <row r="27" spans="1:18" s="3" customFormat="1" ht="28.5" hidden="1" customHeight="1">
      <c r="A27" s="14" t="s">
        <v>56</v>
      </c>
      <c r="B27" s="11" t="s">
        <v>55</v>
      </c>
      <c r="C27" s="12">
        <v>199212000</v>
      </c>
      <c r="D27" s="12">
        <v>167331000</v>
      </c>
      <c r="E27" s="12">
        <v>76379000</v>
      </c>
      <c r="F27" s="12">
        <v>188042000</v>
      </c>
      <c r="G27" s="12">
        <v>169359000</v>
      </c>
      <c r="H27" s="12">
        <v>117801000</v>
      </c>
      <c r="I27" s="12">
        <v>109312000</v>
      </c>
      <c r="J27" s="12">
        <v>42799000</v>
      </c>
      <c r="K27" s="12">
        <v>65059000</v>
      </c>
      <c r="L27" s="12">
        <v>76095000</v>
      </c>
      <c r="M27" s="12">
        <v>86031000</v>
      </c>
      <c r="N27" s="12">
        <v>52041000</v>
      </c>
      <c r="O27" s="12">
        <v>111924000</v>
      </c>
      <c r="P27" s="12">
        <v>129145000</v>
      </c>
      <c r="Q27" s="12">
        <v>24709000</v>
      </c>
      <c r="R27" s="8">
        <f t="shared" si="12"/>
        <v>1615239000</v>
      </c>
    </row>
    <row r="28" spans="1:18" s="3" customFormat="1" ht="28.5" hidden="1" customHeight="1">
      <c r="A28" s="14" t="s">
        <v>58</v>
      </c>
      <c r="B28" s="11" t="s">
        <v>57</v>
      </c>
      <c r="C28" s="6">
        <v>869230</v>
      </c>
      <c r="D28" s="6">
        <v>1526400</v>
      </c>
      <c r="E28" s="6"/>
      <c r="F28" s="6"/>
      <c r="G28" s="6">
        <v>13440</v>
      </c>
      <c r="H28" s="6">
        <v>85681</v>
      </c>
      <c r="I28" s="12">
        <v>421800</v>
      </c>
      <c r="J28" s="6"/>
      <c r="K28" s="6">
        <v>340200</v>
      </c>
      <c r="L28" s="6"/>
      <c r="M28" s="6"/>
      <c r="N28" s="6"/>
      <c r="O28" s="6">
        <v>404250</v>
      </c>
      <c r="P28" s="6"/>
      <c r="Q28" s="6"/>
      <c r="R28" s="8">
        <f t="shared" si="12"/>
        <v>3661001</v>
      </c>
    </row>
    <row r="29" spans="1:18" s="3" customFormat="1" ht="28.5" hidden="1" customHeight="1">
      <c r="A29" s="14" t="s">
        <v>59</v>
      </c>
      <c r="B29" s="11" t="s">
        <v>60</v>
      </c>
      <c r="C29" s="6"/>
      <c r="D29" s="6"/>
      <c r="E29" s="6">
        <v>7200000</v>
      </c>
      <c r="F29" s="6"/>
      <c r="G29" s="6"/>
      <c r="H29" s="6"/>
      <c r="I29" s="6"/>
      <c r="J29" s="6"/>
      <c r="K29" s="6"/>
      <c r="L29" s="6"/>
      <c r="M29" s="6"/>
      <c r="N29" s="6"/>
      <c r="O29" s="6"/>
      <c r="P29" s="6"/>
      <c r="Q29" s="6">
        <v>54000000</v>
      </c>
      <c r="R29" s="8">
        <f t="shared" si="12"/>
        <v>61200000</v>
      </c>
    </row>
    <row r="30" spans="1:18" s="3" customFormat="1" ht="28.5" hidden="1" customHeight="1">
      <c r="A30" s="14" t="s">
        <v>87</v>
      </c>
      <c r="B30" s="11" t="s">
        <v>115</v>
      </c>
      <c r="C30" s="6"/>
      <c r="D30" s="6"/>
      <c r="E30" s="6"/>
      <c r="F30" s="6"/>
      <c r="G30" s="6"/>
      <c r="H30" s="6"/>
      <c r="I30" s="6"/>
      <c r="J30" s="6"/>
      <c r="K30" s="6">
        <v>81108450</v>
      </c>
      <c r="L30" s="6"/>
      <c r="M30" s="6"/>
      <c r="N30" s="6"/>
      <c r="O30" s="6"/>
      <c r="P30" s="6"/>
      <c r="Q30" s="6"/>
      <c r="R30" s="8">
        <f t="shared" si="12"/>
        <v>81108450</v>
      </c>
    </row>
    <row r="31" spans="1:18" s="3" customFormat="1" ht="28.5" hidden="1" customHeight="1">
      <c r="A31" s="14" t="s">
        <v>96</v>
      </c>
      <c r="B31" s="11" t="s">
        <v>50</v>
      </c>
      <c r="C31" s="6">
        <f t="shared" ref="C31:Q31" si="13">SUM(C32:C35)</f>
        <v>22879280</v>
      </c>
      <c r="D31" s="6">
        <f t="shared" si="13"/>
        <v>9652775</v>
      </c>
      <c r="E31" s="6">
        <f t="shared" si="13"/>
        <v>32860000</v>
      </c>
      <c r="F31" s="6">
        <f t="shared" si="13"/>
        <v>153320000</v>
      </c>
      <c r="G31" s="6">
        <f t="shared" si="13"/>
        <v>76640540</v>
      </c>
      <c r="H31" s="6">
        <f t="shared" si="13"/>
        <v>180670650</v>
      </c>
      <c r="I31" s="6">
        <f t="shared" si="13"/>
        <v>12138478</v>
      </c>
      <c r="J31" s="6">
        <f t="shared" si="13"/>
        <v>40415000</v>
      </c>
      <c r="K31" s="6">
        <f t="shared" si="13"/>
        <v>19400000</v>
      </c>
      <c r="L31" s="6">
        <f t="shared" si="13"/>
        <v>6804001</v>
      </c>
      <c r="M31" s="6">
        <f t="shared" si="13"/>
        <v>188889888</v>
      </c>
      <c r="N31" s="6">
        <f t="shared" si="13"/>
        <v>68286000</v>
      </c>
      <c r="O31" s="6">
        <f t="shared" si="13"/>
        <v>22530405</v>
      </c>
      <c r="P31" s="6">
        <f t="shared" si="13"/>
        <v>108950000</v>
      </c>
      <c r="Q31" s="6">
        <f t="shared" si="13"/>
        <v>32448685</v>
      </c>
      <c r="R31" s="8">
        <f t="shared" si="12"/>
        <v>975885702</v>
      </c>
    </row>
    <row r="32" spans="1:18" s="3" customFormat="1" ht="28.5" hidden="1" customHeight="1">
      <c r="A32" s="14"/>
      <c r="B32" s="17" t="s">
        <v>88</v>
      </c>
      <c r="C32" s="12">
        <v>22504000</v>
      </c>
      <c r="D32" s="12">
        <v>9640000</v>
      </c>
      <c r="E32" s="12">
        <v>31500000</v>
      </c>
      <c r="F32" s="12">
        <v>153320000</v>
      </c>
      <c r="G32" s="12">
        <v>76600000</v>
      </c>
      <c r="H32" s="12">
        <v>175159000</v>
      </c>
      <c r="I32" s="12">
        <v>12000000</v>
      </c>
      <c r="J32" s="12">
        <v>40250000</v>
      </c>
      <c r="K32" s="12">
        <v>19400000</v>
      </c>
      <c r="L32" s="12">
        <v>6750000</v>
      </c>
      <c r="M32" s="12">
        <v>73500000</v>
      </c>
      <c r="N32" s="12">
        <v>17250000</v>
      </c>
      <c r="O32" s="10">
        <v>22500000</v>
      </c>
      <c r="P32" s="12">
        <v>108950000</v>
      </c>
      <c r="Q32" s="12">
        <v>23000000</v>
      </c>
      <c r="R32" s="8">
        <f t="shared" si="12"/>
        <v>792323000</v>
      </c>
    </row>
    <row r="33" spans="1:18" s="3" customFormat="1" ht="28.5" hidden="1" customHeight="1">
      <c r="A33" s="14"/>
      <c r="B33" s="17" t="s">
        <v>89</v>
      </c>
      <c r="C33" s="43">
        <v>225000</v>
      </c>
      <c r="D33" s="43"/>
      <c r="E33" s="44">
        <v>1360000</v>
      </c>
      <c r="F33" s="43"/>
      <c r="G33" s="43"/>
      <c r="H33" s="43">
        <v>5510000</v>
      </c>
      <c r="I33" s="43"/>
      <c r="J33" s="43">
        <v>165000</v>
      </c>
      <c r="K33" s="43"/>
      <c r="L33" s="43"/>
      <c r="M33" s="43">
        <v>1900000</v>
      </c>
      <c r="N33" s="43"/>
      <c r="O33" s="43"/>
      <c r="P33" s="43"/>
      <c r="Q33" s="43"/>
      <c r="R33" s="20">
        <f t="shared" si="12"/>
        <v>9160000</v>
      </c>
    </row>
    <row r="34" spans="1:18" s="3" customFormat="1" ht="28.5" hidden="1" customHeight="1">
      <c r="A34" s="14"/>
      <c r="B34" s="17" t="s">
        <v>90</v>
      </c>
      <c r="C34" s="45"/>
      <c r="D34" s="10"/>
      <c r="E34" s="45"/>
      <c r="F34" s="10"/>
      <c r="G34" s="45"/>
      <c r="H34" s="10"/>
      <c r="I34" s="10"/>
      <c r="J34" s="45"/>
      <c r="K34" s="10"/>
      <c r="L34" s="10"/>
      <c r="M34" s="45">
        <v>113440000</v>
      </c>
      <c r="N34" s="10"/>
      <c r="O34" s="10"/>
      <c r="P34" s="45"/>
      <c r="Q34" s="10"/>
      <c r="R34" s="8">
        <f t="shared" si="12"/>
        <v>113440000</v>
      </c>
    </row>
    <row r="35" spans="1:18" s="3" customFormat="1" ht="28.5" hidden="1" customHeight="1">
      <c r="A35" s="14"/>
      <c r="B35" s="17" t="s">
        <v>86</v>
      </c>
      <c r="C35" s="46">
        <v>150280</v>
      </c>
      <c r="D35" s="10">
        <v>12775</v>
      </c>
      <c r="E35" s="45"/>
      <c r="F35" s="45"/>
      <c r="G35" s="10">
        <v>40540</v>
      </c>
      <c r="H35" s="10">
        <v>1650</v>
      </c>
      <c r="I35" s="10">
        <v>138478</v>
      </c>
      <c r="J35" s="10"/>
      <c r="K35" s="10"/>
      <c r="L35" s="10">
        <v>54001</v>
      </c>
      <c r="M35" s="10">
        <v>49888</v>
      </c>
      <c r="N35" s="10">
        <v>51036000</v>
      </c>
      <c r="O35" s="10">
        <v>30405</v>
      </c>
      <c r="P35" s="10"/>
      <c r="Q35" s="10">
        <v>9448685</v>
      </c>
      <c r="R35" s="8">
        <f t="shared" si="12"/>
        <v>60962702</v>
      </c>
    </row>
    <row r="36" spans="1:18" s="3" customFormat="1" ht="29.1" customHeight="1">
      <c r="A36" s="14"/>
      <c r="B36" s="19" t="s">
        <v>64</v>
      </c>
      <c r="C36" s="39"/>
      <c r="D36" s="39"/>
      <c r="E36" s="39">
        <v>121456000</v>
      </c>
      <c r="F36" s="39">
        <v>53000000</v>
      </c>
      <c r="G36" s="39"/>
      <c r="H36" s="39">
        <v>79812000</v>
      </c>
      <c r="I36" s="39"/>
      <c r="J36" s="39"/>
      <c r="K36" s="39"/>
      <c r="L36" s="39"/>
      <c r="M36" s="39"/>
      <c r="N36" s="39"/>
      <c r="O36" s="39"/>
      <c r="P36" s="205">
        <v>175860000</v>
      </c>
      <c r="Q36" s="39"/>
      <c r="R36" s="40">
        <f>C36+D36+E36+F36+G36+H36+I36+J36+K36+L36+M36+N36+O36+P36+Q36</f>
        <v>430128000</v>
      </c>
    </row>
    <row r="37" spans="1:18" s="3" customFormat="1" ht="28.5" customHeight="1">
      <c r="A37" s="21" t="s">
        <v>47</v>
      </c>
      <c r="B37" s="11" t="s">
        <v>61</v>
      </c>
      <c r="C37" s="6">
        <f>C38</f>
        <v>386908917</v>
      </c>
      <c r="D37" s="6">
        <f t="shared" ref="D37:Q37" si="14">D38</f>
        <v>376369085</v>
      </c>
      <c r="E37" s="6">
        <f t="shared" si="14"/>
        <v>122373118</v>
      </c>
      <c r="F37" s="6">
        <f t="shared" si="14"/>
        <v>561802490</v>
      </c>
      <c r="G37" s="6">
        <f t="shared" si="14"/>
        <v>396929651</v>
      </c>
      <c r="H37" s="6">
        <f t="shared" si="14"/>
        <v>329550677</v>
      </c>
      <c r="I37" s="6">
        <f>I38</f>
        <v>308230563</v>
      </c>
      <c r="J37" s="6">
        <f>J38</f>
        <v>128433253</v>
      </c>
      <c r="K37" s="6">
        <f t="shared" si="14"/>
        <v>411909093</v>
      </c>
      <c r="L37" s="6">
        <f t="shared" si="14"/>
        <v>251792864</v>
      </c>
      <c r="M37" s="6">
        <f t="shared" si="14"/>
        <v>210739515</v>
      </c>
      <c r="N37" s="6">
        <f t="shared" si="14"/>
        <v>104127560</v>
      </c>
      <c r="O37" s="6">
        <f t="shared" si="14"/>
        <v>305510946</v>
      </c>
      <c r="P37" s="6">
        <f t="shared" si="14"/>
        <v>446276502</v>
      </c>
      <c r="Q37" s="6">
        <f t="shared" si="14"/>
        <v>261324595</v>
      </c>
      <c r="R37" s="22">
        <f>R38</f>
        <v>4602278829</v>
      </c>
    </row>
    <row r="38" spans="1:18" s="3" customFormat="1" ht="28.5" hidden="1" customHeight="1">
      <c r="A38" s="14"/>
      <c r="B38" s="11" t="s">
        <v>91</v>
      </c>
      <c r="C38" s="12">
        <v>386908917</v>
      </c>
      <c r="D38" s="12">
        <v>376369085</v>
      </c>
      <c r="E38" s="12">
        <v>122373118</v>
      </c>
      <c r="F38" s="12">
        <v>561802490</v>
      </c>
      <c r="G38" s="12">
        <v>396929651</v>
      </c>
      <c r="H38" s="12">
        <v>329550677</v>
      </c>
      <c r="I38" s="12">
        <v>308230563</v>
      </c>
      <c r="J38" s="12">
        <v>128433253</v>
      </c>
      <c r="K38" s="12">
        <v>411909093</v>
      </c>
      <c r="L38" s="12">
        <v>251792864</v>
      </c>
      <c r="M38" s="12">
        <v>210739515</v>
      </c>
      <c r="N38" s="12">
        <v>104127560</v>
      </c>
      <c r="O38" s="12">
        <v>305510946</v>
      </c>
      <c r="P38" s="12">
        <v>446276502</v>
      </c>
      <c r="Q38" s="12">
        <v>261324595</v>
      </c>
      <c r="R38" s="8">
        <f t="shared" ref="R38:R44" si="15">C38+D38+E38+F38+G38+H38+I38+J38+K38+L38+M38+N38+O38+P38+Q38</f>
        <v>4602278829</v>
      </c>
    </row>
    <row r="39" spans="1:18" s="3" customFormat="1" ht="29.1" customHeight="1">
      <c r="A39" s="14">
        <v>2</v>
      </c>
      <c r="B39" s="18" t="s">
        <v>62</v>
      </c>
      <c r="C39" s="12"/>
      <c r="D39" s="12">
        <v>1130733</v>
      </c>
      <c r="E39" s="12">
        <v>20518193</v>
      </c>
      <c r="F39" s="12"/>
      <c r="G39" s="12">
        <v>3586229</v>
      </c>
      <c r="H39" s="12">
        <v>4806562</v>
      </c>
      <c r="I39" s="12">
        <v>104871202</v>
      </c>
      <c r="J39" s="12">
        <v>2019513</v>
      </c>
      <c r="K39" s="12">
        <v>105090827</v>
      </c>
      <c r="L39" s="12">
        <v>328705</v>
      </c>
      <c r="M39" s="12">
        <v>167501928</v>
      </c>
      <c r="N39" s="12">
        <v>6535950</v>
      </c>
      <c r="O39" s="12">
        <v>6100727</v>
      </c>
      <c r="P39" s="12">
        <v>536066</v>
      </c>
      <c r="Q39" s="12">
        <v>44264005</v>
      </c>
      <c r="R39" s="9">
        <f t="shared" si="15"/>
        <v>467290640</v>
      </c>
    </row>
    <row r="40" spans="1:18" s="3" customFormat="1" ht="29.1" customHeight="1">
      <c r="A40" s="14">
        <v>3</v>
      </c>
      <c r="B40" s="18" t="s">
        <v>63</v>
      </c>
      <c r="C40" s="6">
        <v>531835278</v>
      </c>
      <c r="D40" s="6">
        <v>606762562</v>
      </c>
      <c r="E40" s="6">
        <v>388154944</v>
      </c>
      <c r="F40" s="6">
        <v>1776331596</v>
      </c>
      <c r="G40" s="6">
        <v>1644500464</v>
      </c>
      <c r="H40" s="6">
        <v>1065185696</v>
      </c>
      <c r="I40" s="6">
        <v>1534043829</v>
      </c>
      <c r="J40" s="6">
        <v>953577146</v>
      </c>
      <c r="K40" s="6">
        <v>2722287298</v>
      </c>
      <c r="L40" s="6">
        <v>1238056750</v>
      </c>
      <c r="M40" s="6">
        <v>717062224</v>
      </c>
      <c r="N40" s="6">
        <v>1403183184</v>
      </c>
      <c r="O40" s="6">
        <v>1217028622</v>
      </c>
      <c r="P40" s="6">
        <v>3659356184</v>
      </c>
      <c r="Q40" s="6">
        <v>895316128</v>
      </c>
      <c r="R40" s="9">
        <f t="shared" si="15"/>
        <v>20352681905</v>
      </c>
    </row>
    <row r="41" spans="1:18" s="3" customFormat="1" ht="29.1" customHeight="1">
      <c r="A41" s="14">
        <v>4</v>
      </c>
      <c r="B41" s="18" t="s">
        <v>76</v>
      </c>
      <c r="C41" s="6">
        <f t="shared" ref="C41:Q41" si="16">C42+C43</f>
        <v>4488023000</v>
      </c>
      <c r="D41" s="6">
        <f t="shared" si="16"/>
        <v>4068200000</v>
      </c>
      <c r="E41" s="6">
        <f t="shared" si="16"/>
        <v>5127193000</v>
      </c>
      <c r="F41" s="6">
        <f t="shared" si="16"/>
        <v>6997632000</v>
      </c>
      <c r="G41" s="6">
        <f t="shared" si="16"/>
        <v>7498993000</v>
      </c>
      <c r="H41" s="6">
        <f t="shared" si="16"/>
        <v>6204369000</v>
      </c>
      <c r="I41" s="6">
        <f t="shared" si="16"/>
        <v>5786392400</v>
      </c>
      <c r="J41" s="6">
        <f t="shared" si="16"/>
        <v>8060544000</v>
      </c>
      <c r="K41" s="6">
        <f t="shared" si="16"/>
        <v>7623408000</v>
      </c>
      <c r="L41" s="6">
        <f t="shared" si="16"/>
        <v>8057226000</v>
      </c>
      <c r="M41" s="6">
        <f t="shared" si="16"/>
        <v>7242124000</v>
      </c>
      <c r="N41" s="6">
        <f t="shared" si="16"/>
        <v>7581655000</v>
      </c>
      <c r="O41" s="6">
        <f t="shared" si="16"/>
        <v>9869684000</v>
      </c>
      <c r="P41" s="6">
        <f t="shared" si="16"/>
        <v>7788585000</v>
      </c>
      <c r="Q41" s="6">
        <f t="shared" si="16"/>
        <v>7097616000</v>
      </c>
      <c r="R41" s="9">
        <f t="shared" si="15"/>
        <v>103491644400</v>
      </c>
    </row>
    <row r="42" spans="1:18" s="3" customFormat="1" ht="28.5" hidden="1" customHeight="1">
      <c r="A42" s="14"/>
      <c r="B42" s="11" t="s">
        <v>92</v>
      </c>
      <c r="C42" s="12">
        <v>1728470000</v>
      </c>
      <c r="D42" s="12">
        <v>2252100000</v>
      </c>
      <c r="E42" s="12">
        <v>3319200000</v>
      </c>
      <c r="F42" s="12">
        <v>3349500000</v>
      </c>
      <c r="G42" s="12">
        <v>4327000000</v>
      </c>
      <c r="H42" s="12">
        <v>3749100000</v>
      </c>
      <c r="I42" s="12">
        <v>3280300000</v>
      </c>
      <c r="J42" s="12">
        <v>4656300000</v>
      </c>
      <c r="K42" s="12">
        <v>5569413000</v>
      </c>
      <c r="L42" s="12">
        <v>4472194000</v>
      </c>
      <c r="M42" s="12">
        <v>4230300000</v>
      </c>
      <c r="N42" s="12">
        <v>4263200000</v>
      </c>
      <c r="O42" s="12">
        <v>5409800000</v>
      </c>
      <c r="P42" s="12">
        <v>4875500000</v>
      </c>
      <c r="Q42" s="12">
        <v>4244900000</v>
      </c>
      <c r="R42" s="8">
        <f t="shared" si="15"/>
        <v>59727277000</v>
      </c>
    </row>
    <row r="43" spans="1:18" s="3" customFormat="1" ht="28.5" hidden="1" customHeight="1">
      <c r="A43" s="14"/>
      <c r="B43" s="11" t="s">
        <v>93</v>
      </c>
      <c r="C43" s="12">
        <v>2759553000</v>
      </c>
      <c r="D43" s="12">
        <v>1816100000</v>
      </c>
      <c r="E43" s="12">
        <v>1807993000</v>
      </c>
      <c r="F43" s="12">
        <v>3648132000</v>
      </c>
      <c r="G43" s="12">
        <v>3171993000</v>
      </c>
      <c r="H43" s="12">
        <v>2455269000</v>
      </c>
      <c r="I43" s="12">
        <v>2506092400</v>
      </c>
      <c r="J43" s="12">
        <v>3404244000</v>
      </c>
      <c r="K43" s="12">
        <v>2053995000</v>
      </c>
      <c r="L43" s="12">
        <v>3585032000</v>
      </c>
      <c r="M43" s="12">
        <v>3011824000</v>
      </c>
      <c r="N43" s="12">
        <v>3318455000</v>
      </c>
      <c r="O43" s="12">
        <v>4459884000</v>
      </c>
      <c r="P43" s="12">
        <v>2913085000</v>
      </c>
      <c r="Q43" s="12">
        <v>2852716000</v>
      </c>
      <c r="R43" s="8">
        <f t="shared" si="15"/>
        <v>43764367400</v>
      </c>
    </row>
    <row r="44" spans="1:18" s="3" customFormat="1" ht="29.1" customHeight="1">
      <c r="A44" s="23" t="s">
        <v>39</v>
      </c>
      <c r="B44" s="24" t="s">
        <v>94</v>
      </c>
      <c r="C44" s="25">
        <f>C45+C57+C58</f>
        <v>7308054804</v>
      </c>
      <c r="D44" s="25">
        <f t="shared" ref="D44:Q44" si="17">D45+D57+D58</f>
        <v>6282103609</v>
      </c>
      <c r="E44" s="25">
        <f t="shared" si="17"/>
        <v>6520775344</v>
      </c>
      <c r="F44" s="25">
        <f t="shared" si="17"/>
        <v>11358520715</v>
      </c>
      <c r="G44" s="25">
        <f t="shared" si="17"/>
        <v>10665363070</v>
      </c>
      <c r="H44" s="25">
        <f t="shared" si="17"/>
        <v>9080734116</v>
      </c>
      <c r="I44" s="25">
        <f t="shared" si="17"/>
        <v>8660567940</v>
      </c>
      <c r="J44" s="25">
        <f t="shared" si="17"/>
        <v>9219743804</v>
      </c>
      <c r="K44" s="25">
        <f t="shared" si="17"/>
        <v>11182100519</v>
      </c>
      <c r="L44" s="25">
        <f t="shared" si="17"/>
        <v>10051976390</v>
      </c>
      <c r="M44" s="25">
        <f t="shared" si="17"/>
        <v>9172505461</v>
      </c>
      <c r="N44" s="25">
        <f t="shared" si="17"/>
        <v>9056610489</v>
      </c>
      <c r="O44" s="25">
        <f t="shared" si="17"/>
        <v>12120321367</v>
      </c>
      <c r="P44" s="25">
        <f t="shared" si="17"/>
        <v>12401600835</v>
      </c>
      <c r="Q44" s="25">
        <f t="shared" si="17"/>
        <v>8204189093</v>
      </c>
      <c r="R44" s="9">
        <f t="shared" si="15"/>
        <v>141285167556</v>
      </c>
    </row>
    <row r="45" spans="1:18" s="3" customFormat="1" ht="27.75" customHeight="1">
      <c r="A45" s="14">
        <v>1</v>
      </c>
      <c r="B45" s="18" t="s">
        <v>65</v>
      </c>
      <c r="C45" s="6">
        <f t="shared" ref="C45:Q45" si="18">SUM(C47:C56)</f>
        <v>6546640642</v>
      </c>
      <c r="D45" s="6">
        <f t="shared" si="18"/>
        <v>5609143662</v>
      </c>
      <c r="E45" s="6">
        <f t="shared" si="18"/>
        <v>6310331192</v>
      </c>
      <c r="F45" s="6">
        <f t="shared" si="18"/>
        <v>10627704377</v>
      </c>
      <c r="G45" s="6">
        <f t="shared" si="18"/>
        <v>9638489173</v>
      </c>
      <c r="H45" s="6">
        <f t="shared" si="18"/>
        <v>8466269762</v>
      </c>
      <c r="I45" s="6">
        <f t="shared" si="18"/>
        <v>7646542252</v>
      </c>
      <c r="J45" s="6">
        <f t="shared" si="18"/>
        <v>8863577619</v>
      </c>
      <c r="K45" s="6">
        <f t="shared" si="18"/>
        <v>10369500637</v>
      </c>
      <c r="L45" s="6">
        <f t="shared" si="18"/>
        <v>9446711817</v>
      </c>
      <c r="M45" s="6">
        <f t="shared" si="18"/>
        <v>8610913160</v>
      </c>
      <c r="N45" s="6">
        <f t="shared" si="18"/>
        <v>8261617971</v>
      </c>
      <c r="O45" s="6">
        <f t="shared" si="18"/>
        <v>11291834721</v>
      </c>
      <c r="P45" s="6">
        <f t="shared" si="18"/>
        <v>11553710078</v>
      </c>
      <c r="Q45" s="6">
        <f t="shared" si="18"/>
        <v>7556605129</v>
      </c>
      <c r="R45" s="8">
        <f>C45+D45+E45+F45+G45+H45+I45+J45+K45+L45+M45+N45+O45+P45+Q45</f>
        <v>130799592192</v>
      </c>
    </row>
    <row r="46" spans="1:18" s="3" customFormat="1" ht="28.5" hidden="1" customHeight="1">
      <c r="A46" s="14"/>
      <c r="B46" s="26" t="s">
        <v>40</v>
      </c>
      <c r="C46" s="6"/>
      <c r="D46" s="6"/>
      <c r="E46" s="6"/>
      <c r="F46" s="6"/>
      <c r="G46" s="6"/>
      <c r="H46" s="6"/>
      <c r="I46" s="6"/>
      <c r="J46" s="6"/>
      <c r="K46" s="6"/>
      <c r="L46" s="6"/>
      <c r="M46" s="6"/>
      <c r="N46" s="6"/>
      <c r="O46" s="6"/>
      <c r="P46" s="6"/>
      <c r="Q46" s="6"/>
      <c r="R46" s="8">
        <f>C46+D46+E46+F46+G46+H46+I46+J46+K46+L46+M46+N46+O46+P46+Q46</f>
        <v>0</v>
      </c>
    </row>
    <row r="47" spans="1:18" s="3" customFormat="1" ht="28.5" hidden="1" customHeight="1">
      <c r="A47" s="14">
        <v>1</v>
      </c>
      <c r="B47" s="18" t="s">
        <v>66</v>
      </c>
      <c r="C47" s="27">
        <v>454087755</v>
      </c>
      <c r="D47" s="27">
        <v>454365817</v>
      </c>
      <c r="E47" s="27">
        <v>560445317</v>
      </c>
      <c r="F47" s="27">
        <v>759536515</v>
      </c>
      <c r="G47" s="28">
        <v>1255312712</v>
      </c>
      <c r="H47" s="27">
        <v>801773008</v>
      </c>
      <c r="I47" s="29">
        <v>760772482</v>
      </c>
      <c r="J47" s="27">
        <v>604340850</v>
      </c>
      <c r="K47" s="27">
        <v>792638179</v>
      </c>
      <c r="L47" s="27">
        <v>715280416</v>
      </c>
      <c r="M47" s="27">
        <v>639599874</v>
      </c>
      <c r="N47" s="27">
        <v>578334464</v>
      </c>
      <c r="O47" s="27">
        <v>664613970</v>
      </c>
      <c r="P47" s="27">
        <v>678555812</v>
      </c>
      <c r="Q47" s="27">
        <v>548112951</v>
      </c>
      <c r="R47" s="8">
        <f>C47+D47+E47+F47+G47+H47+I47+J47+K47+L47+M47+N47+O47+P47+Q47</f>
        <v>10267770122</v>
      </c>
    </row>
    <row r="48" spans="1:18" s="3" customFormat="1" ht="27.75" hidden="1" customHeight="1">
      <c r="A48" s="14">
        <v>2</v>
      </c>
      <c r="B48" s="18" t="s">
        <v>67</v>
      </c>
      <c r="C48" s="27">
        <v>198780357</v>
      </c>
      <c r="D48" s="27">
        <v>210258150</v>
      </c>
      <c r="E48" s="27">
        <v>262278406</v>
      </c>
      <c r="F48" s="27">
        <v>328080000</v>
      </c>
      <c r="G48" s="28">
        <v>206923628</v>
      </c>
      <c r="H48" s="27">
        <v>262980000</v>
      </c>
      <c r="I48" s="29">
        <v>213221637</v>
      </c>
      <c r="J48" s="27">
        <v>180224055</v>
      </c>
      <c r="K48" s="27">
        <v>255695058</v>
      </c>
      <c r="L48" s="27">
        <v>201385000</v>
      </c>
      <c r="M48" s="27">
        <v>185840400</v>
      </c>
      <c r="N48" s="27">
        <v>87975296</v>
      </c>
      <c r="O48" s="27">
        <v>220500000</v>
      </c>
      <c r="P48" s="27">
        <v>223874300</v>
      </c>
      <c r="Q48" s="27">
        <v>102571395</v>
      </c>
      <c r="R48" s="8">
        <f t="shared" ref="R48:R56" si="19">C48+D48+E48+F48+G48+H48+I48+J48+K48+L48+M48+N48+O48+P48+Q48</f>
        <v>3140587682</v>
      </c>
    </row>
    <row r="49" spans="1:18" s="3" customFormat="1" ht="28.5" hidden="1" customHeight="1">
      <c r="A49" s="14">
        <v>3</v>
      </c>
      <c r="B49" s="11" t="s">
        <v>68</v>
      </c>
      <c r="C49" s="27">
        <v>18000000</v>
      </c>
      <c r="D49" s="27"/>
      <c r="E49" s="6"/>
      <c r="F49" s="6"/>
      <c r="G49" s="6"/>
      <c r="H49" s="6"/>
      <c r="I49" s="27"/>
      <c r="J49" s="6"/>
      <c r="K49" s="6">
        <v>24750000</v>
      </c>
      <c r="L49" s="6"/>
      <c r="M49" s="6"/>
      <c r="N49" s="6"/>
      <c r="O49" s="6"/>
      <c r="P49" s="6"/>
      <c r="Q49" s="27">
        <v>70000000</v>
      </c>
      <c r="R49" s="8">
        <f t="shared" si="19"/>
        <v>112750000</v>
      </c>
    </row>
    <row r="50" spans="1:18" s="3" customFormat="1" ht="28.5" hidden="1" customHeight="1">
      <c r="A50" s="14">
        <v>4</v>
      </c>
      <c r="B50" s="18" t="s">
        <v>69</v>
      </c>
      <c r="C50" s="27">
        <v>28260000</v>
      </c>
      <c r="D50" s="27">
        <v>14980000</v>
      </c>
      <c r="E50" s="27">
        <v>29550000</v>
      </c>
      <c r="F50" s="27">
        <v>39000000</v>
      </c>
      <c r="G50" s="28">
        <v>30200000</v>
      </c>
      <c r="H50" s="27">
        <v>30000000</v>
      </c>
      <c r="I50" s="29">
        <v>20000000</v>
      </c>
      <c r="J50" s="27">
        <v>20000000</v>
      </c>
      <c r="K50" s="27">
        <v>40000000</v>
      </c>
      <c r="L50" s="27">
        <v>25000000</v>
      </c>
      <c r="M50" s="27">
        <v>40000000</v>
      </c>
      <c r="N50" s="27">
        <v>20000000</v>
      </c>
      <c r="O50" s="27">
        <v>70000000</v>
      </c>
      <c r="P50" s="27">
        <v>24080000</v>
      </c>
      <c r="Q50" s="27">
        <v>22740000</v>
      </c>
      <c r="R50" s="8">
        <f t="shared" si="19"/>
        <v>453810000</v>
      </c>
    </row>
    <row r="51" spans="1:18" s="3" customFormat="1" ht="28.5" hidden="1" customHeight="1">
      <c r="A51" s="14">
        <v>5</v>
      </c>
      <c r="B51" s="11" t="s">
        <v>70</v>
      </c>
      <c r="C51" s="27">
        <v>72633700</v>
      </c>
      <c r="D51" s="27">
        <v>108352425</v>
      </c>
      <c r="E51" s="27">
        <v>91080000</v>
      </c>
      <c r="F51" s="27">
        <v>258000000</v>
      </c>
      <c r="G51" s="28">
        <v>487532000</v>
      </c>
      <c r="H51" s="27">
        <v>236000000</v>
      </c>
      <c r="I51" s="29">
        <v>186380000</v>
      </c>
      <c r="J51" s="27">
        <v>107399000</v>
      </c>
      <c r="K51" s="27">
        <v>319510000</v>
      </c>
      <c r="L51" s="27">
        <v>214000000</v>
      </c>
      <c r="M51" s="27">
        <v>192000000</v>
      </c>
      <c r="N51" s="27">
        <v>143300000</v>
      </c>
      <c r="O51" s="27">
        <v>322000000</v>
      </c>
      <c r="P51" s="27">
        <v>279568000</v>
      </c>
      <c r="Q51" s="27">
        <v>119969000</v>
      </c>
      <c r="R51" s="8">
        <f t="shared" si="19"/>
        <v>3137724125</v>
      </c>
    </row>
    <row r="52" spans="1:18" s="3" customFormat="1" ht="28.5" hidden="1" customHeight="1">
      <c r="A52" s="14">
        <v>6</v>
      </c>
      <c r="B52" s="11" t="s">
        <v>71</v>
      </c>
      <c r="C52" s="6"/>
      <c r="D52" s="6"/>
      <c r="E52" s="6"/>
      <c r="F52" s="6"/>
      <c r="G52" s="6"/>
      <c r="H52" s="6"/>
      <c r="I52" s="6"/>
      <c r="J52" s="6"/>
      <c r="K52" s="6">
        <v>31980000</v>
      </c>
      <c r="L52" s="6"/>
      <c r="M52" s="6"/>
      <c r="N52" s="6"/>
      <c r="O52" s="6"/>
      <c r="P52" s="6"/>
      <c r="Q52" s="6"/>
      <c r="R52" s="8">
        <f t="shared" si="19"/>
        <v>31980000</v>
      </c>
    </row>
    <row r="53" spans="1:18" s="3" customFormat="1" ht="28.5" hidden="1" customHeight="1">
      <c r="A53" s="14">
        <v>7</v>
      </c>
      <c r="B53" s="11" t="s">
        <v>72</v>
      </c>
      <c r="C53" s="29"/>
      <c r="D53" s="29"/>
      <c r="E53" s="29"/>
      <c r="F53" s="29"/>
      <c r="G53" s="29"/>
      <c r="H53" s="29"/>
      <c r="I53" s="29"/>
      <c r="J53" s="27"/>
      <c r="K53" s="29"/>
      <c r="L53" s="29"/>
      <c r="M53" s="29"/>
      <c r="N53" s="29"/>
      <c r="O53" s="29"/>
      <c r="P53" s="29"/>
      <c r="Q53" s="29"/>
      <c r="R53" s="8">
        <f t="shared" si="19"/>
        <v>0</v>
      </c>
    </row>
    <row r="54" spans="1:18" s="3" customFormat="1" ht="28.5" hidden="1" customHeight="1">
      <c r="A54" s="14">
        <v>8</v>
      </c>
      <c r="B54" s="11" t="s">
        <v>73</v>
      </c>
      <c r="C54" s="27">
        <v>220783000</v>
      </c>
      <c r="D54" s="27">
        <v>86846000</v>
      </c>
      <c r="E54" s="27">
        <v>43352000</v>
      </c>
      <c r="F54" s="27">
        <v>399228000</v>
      </c>
      <c r="G54" s="28">
        <v>64046000</v>
      </c>
      <c r="H54" s="27">
        <v>255188000</v>
      </c>
      <c r="I54" s="29">
        <v>77130000</v>
      </c>
      <c r="J54" s="27">
        <v>130000000</v>
      </c>
      <c r="K54" s="27">
        <v>290493000</v>
      </c>
      <c r="L54" s="27">
        <v>185437000</v>
      </c>
      <c r="M54" s="27">
        <v>53498000</v>
      </c>
      <c r="N54" s="27">
        <v>43352000</v>
      </c>
      <c r="O54" s="27">
        <v>149000000</v>
      </c>
      <c r="P54" s="27">
        <v>50020000</v>
      </c>
      <c r="Q54" s="27">
        <v>127385000</v>
      </c>
      <c r="R54" s="8">
        <f t="shared" si="19"/>
        <v>2175758000</v>
      </c>
    </row>
    <row r="55" spans="1:18" s="3" customFormat="1" ht="28.5" hidden="1" customHeight="1">
      <c r="A55" s="14">
        <v>9</v>
      </c>
      <c r="B55" s="11" t="s">
        <v>74</v>
      </c>
      <c r="C55" s="27">
        <v>4963651830</v>
      </c>
      <c r="D55" s="27">
        <v>4347238070</v>
      </c>
      <c r="E55" s="27">
        <v>4827622469</v>
      </c>
      <c r="F55" s="27">
        <v>7403868862</v>
      </c>
      <c r="G55" s="28">
        <v>6627832833</v>
      </c>
      <c r="H55" s="27">
        <v>6062518754</v>
      </c>
      <c r="I55" s="29">
        <v>5523858733</v>
      </c>
      <c r="J55" s="27">
        <v>5549584714</v>
      </c>
      <c r="K55" s="27">
        <v>7415376400</v>
      </c>
      <c r="L55" s="27">
        <v>6513259401</v>
      </c>
      <c r="M55" s="27">
        <v>6765324886</v>
      </c>
      <c r="N55" s="27">
        <v>6886342211</v>
      </c>
      <c r="O55" s="27">
        <v>9610972751</v>
      </c>
      <c r="P55" s="27">
        <v>8061003966</v>
      </c>
      <c r="Q55" s="27">
        <v>5428367783</v>
      </c>
      <c r="R55" s="8">
        <f t="shared" si="19"/>
        <v>95986823663</v>
      </c>
    </row>
    <row r="56" spans="1:18" s="3" customFormat="1" ht="28.5" hidden="1" customHeight="1">
      <c r="A56" s="14">
        <v>10</v>
      </c>
      <c r="B56" s="18" t="s">
        <v>75</v>
      </c>
      <c r="C56" s="27">
        <v>590444000</v>
      </c>
      <c r="D56" s="27">
        <v>387103200</v>
      </c>
      <c r="E56" s="27">
        <v>496003000</v>
      </c>
      <c r="F56" s="27">
        <v>1439991000</v>
      </c>
      <c r="G56" s="28">
        <v>966642000</v>
      </c>
      <c r="H56" s="27">
        <v>817810000</v>
      </c>
      <c r="I56" s="29">
        <v>865179400</v>
      </c>
      <c r="J56" s="27">
        <v>2272029000</v>
      </c>
      <c r="K56" s="27">
        <v>1199058000</v>
      </c>
      <c r="L56" s="27">
        <v>1592350000</v>
      </c>
      <c r="M56" s="27">
        <v>734650000</v>
      </c>
      <c r="N56" s="27">
        <v>502314000</v>
      </c>
      <c r="O56" s="27">
        <v>254748000</v>
      </c>
      <c r="P56" s="27">
        <v>2236608000</v>
      </c>
      <c r="Q56" s="27">
        <v>1137459000</v>
      </c>
      <c r="R56" s="8">
        <f t="shared" si="19"/>
        <v>15492388600</v>
      </c>
    </row>
    <row r="57" spans="1:18" s="3" customFormat="1" ht="29.1" customHeight="1">
      <c r="A57" s="33">
        <v>2</v>
      </c>
      <c r="B57" s="19" t="s">
        <v>45</v>
      </c>
      <c r="C57" s="34"/>
      <c r="D57" s="34"/>
      <c r="E57" s="34"/>
      <c r="F57" s="34"/>
      <c r="G57" s="35">
        <v>37400</v>
      </c>
      <c r="H57" s="34"/>
      <c r="I57" s="36">
        <v>84401000</v>
      </c>
      <c r="J57" s="34"/>
      <c r="K57" s="34">
        <v>22417000</v>
      </c>
      <c r="L57" s="34"/>
      <c r="M57" s="34">
        <v>167501928</v>
      </c>
      <c r="N57" s="34"/>
      <c r="O57" s="34"/>
      <c r="P57" s="34"/>
      <c r="Q57" s="34">
        <v>12168805</v>
      </c>
      <c r="R57" s="20">
        <f>C57+D57+E57+F57+G57+H57+I57+J57+K57+L57+M57+N57+O57+P57+Q57</f>
        <v>286526133</v>
      </c>
    </row>
    <row r="58" spans="1:18" s="3" customFormat="1" ht="29.1" customHeight="1">
      <c r="A58" s="33">
        <v>3</v>
      </c>
      <c r="B58" s="11" t="s">
        <v>119</v>
      </c>
      <c r="C58" s="29">
        <v>761414162</v>
      </c>
      <c r="D58" s="29">
        <v>672959947</v>
      </c>
      <c r="E58" s="29">
        <v>210444152</v>
      </c>
      <c r="F58" s="29">
        <v>730816338</v>
      </c>
      <c r="G58" s="38">
        <v>1026836497</v>
      </c>
      <c r="H58" s="29">
        <v>614464354</v>
      </c>
      <c r="I58" s="29">
        <v>929624688</v>
      </c>
      <c r="J58" s="29">
        <v>356166185</v>
      </c>
      <c r="K58" s="29">
        <v>790182882</v>
      </c>
      <c r="L58" s="29">
        <v>605264573</v>
      </c>
      <c r="M58" s="29">
        <v>394090373</v>
      </c>
      <c r="N58" s="29">
        <v>794992518</v>
      </c>
      <c r="O58" s="29">
        <v>828486646</v>
      </c>
      <c r="P58" s="29">
        <v>847890757</v>
      </c>
      <c r="Q58" s="29">
        <v>635415159</v>
      </c>
      <c r="R58" s="20">
        <f t="shared" ref="R58:R60" si="20">C58+D58+E58+F58+G58+H58+I58+J58+K58+L58+M58+N58+O58+P58+Q58</f>
        <v>10199049231</v>
      </c>
    </row>
    <row r="59" spans="1:18" s="3" customFormat="1" ht="29.1" customHeight="1">
      <c r="A59" s="369" t="s">
        <v>120</v>
      </c>
      <c r="B59" s="370"/>
      <c r="C59" s="47">
        <f t="shared" ref="C59:Q59" si="21">C20-C44</f>
        <v>0</v>
      </c>
      <c r="D59" s="47">
        <f t="shared" si="21"/>
        <v>0</v>
      </c>
      <c r="E59" s="47">
        <f t="shared" si="21"/>
        <v>70562595</v>
      </c>
      <c r="F59" s="47">
        <f t="shared" si="21"/>
        <v>415982941</v>
      </c>
      <c r="G59" s="47">
        <f t="shared" si="21"/>
        <v>124600923</v>
      </c>
      <c r="H59" s="47">
        <f t="shared" si="21"/>
        <v>0</v>
      </c>
      <c r="I59" s="47">
        <f t="shared" si="21"/>
        <v>208378410</v>
      </c>
      <c r="J59" s="47">
        <f t="shared" si="21"/>
        <v>103538081</v>
      </c>
      <c r="K59" s="47">
        <f t="shared" si="21"/>
        <v>136150062</v>
      </c>
      <c r="L59" s="47">
        <f t="shared" si="21"/>
        <v>0</v>
      </c>
      <c r="M59" s="47">
        <f t="shared" si="21"/>
        <v>180596382</v>
      </c>
      <c r="N59" s="47">
        <f t="shared" si="21"/>
        <v>520931765</v>
      </c>
      <c r="O59" s="47">
        <f t="shared" si="21"/>
        <v>0</v>
      </c>
      <c r="P59" s="47">
        <f t="shared" si="21"/>
        <v>493906080</v>
      </c>
      <c r="Q59" s="47">
        <f t="shared" si="21"/>
        <v>258154320</v>
      </c>
      <c r="R59" s="37">
        <f t="shared" si="20"/>
        <v>2512801559</v>
      </c>
    </row>
    <row r="60" spans="1:18" s="3" customFormat="1" ht="29.1" customHeight="1">
      <c r="A60" s="354" t="s">
        <v>124</v>
      </c>
      <c r="B60" s="355"/>
      <c r="C60" s="30">
        <f>C59+C58</f>
        <v>761414162</v>
      </c>
      <c r="D60" s="30">
        <f t="shared" ref="D60:Q60" si="22">D59+D58</f>
        <v>672959947</v>
      </c>
      <c r="E60" s="30">
        <f>E59+E58</f>
        <v>281006747</v>
      </c>
      <c r="F60" s="30">
        <f t="shared" si="22"/>
        <v>1146799279</v>
      </c>
      <c r="G60" s="30">
        <f t="shared" si="22"/>
        <v>1151437420</v>
      </c>
      <c r="H60" s="30">
        <f t="shared" si="22"/>
        <v>614464354</v>
      </c>
      <c r="I60" s="30">
        <f t="shared" si="22"/>
        <v>1138003098</v>
      </c>
      <c r="J60" s="30">
        <f t="shared" si="22"/>
        <v>459704266</v>
      </c>
      <c r="K60" s="30">
        <f t="shared" si="22"/>
        <v>926332944</v>
      </c>
      <c r="L60" s="30">
        <f t="shared" si="22"/>
        <v>605264573</v>
      </c>
      <c r="M60" s="30">
        <f t="shared" si="22"/>
        <v>574686755</v>
      </c>
      <c r="N60" s="30">
        <f t="shared" si="22"/>
        <v>1315924283</v>
      </c>
      <c r="O60" s="30">
        <f t="shared" si="22"/>
        <v>828486646</v>
      </c>
      <c r="P60" s="30">
        <f t="shared" si="22"/>
        <v>1341796837</v>
      </c>
      <c r="Q60" s="30">
        <f t="shared" si="22"/>
        <v>893569479</v>
      </c>
      <c r="R60" s="9">
        <f t="shared" si="20"/>
        <v>12711850790</v>
      </c>
    </row>
    <row r="61" spans="1:18" s="3" customFormat="1" ht="29.1" customHeight="1">
      <c r="A61" s="368" t="s">
        <v>126</v>
      </c>
      <c r="B61" s="368"/>
      <c r="C61" s="201"/>
      <c r="D61" s="201"/>
      <c r="E61" s="201"/>
      <c r="F61" s="201"/>
      <c r="G61" s="201"/>
      <c r="H61" s="201"/>
      <c r="I61" s="201"/>
      <c r="J61" s="201"/>
      <c r="K61" s="201"/>
      <c r="L61" s="201"/>
      <c r="M61" s="201"/>
      <c r="N61" s="201"/>
      <c r="O61" s="201"/>
      <c r="P61" s="201"/>
      <c r="Q61" s="201"/>
      <c r="R61" s="201"/>
    </row>
    <row r="62" spans="1:18" s="3" customFormat="1" ht="29.1" customHeight="1">
      <c r="A62" s="15" t="s">
        <v>38</v>
      </c>
      <c r="B62" s="16" t="s">
        <v>42</v>
      </c>
      <c r="C62" s="5">
        <f>C73+36171000</f>
        <v>3944213972</v>
      </c>
      <c r="D62" s="5">
        <f>D73+6562000</f>
        <v>2972914669</v>
      </c>
      <c r="E62" s="5">
        <f>E73</f>
        <v>2253387111</v>
      </c>
      <c r="F62" s="5">
        <f>F73+18565000</f>
        <v>3256575002</v>
      </c>
      <c r="G62" s="5">
        <f>G73+26800000</f>
        <v>3418051668</v>
      </c>
      <c r="H62" s="5">
        <f>H73</f>
        <v>2767448671</v>
      </c>
      <c r="I62" s="5">
        <f>I73+8020000</f>
        <v>3409054036</v>
      </c>
      <c r="J62" s="5">
        <f t="shared" ref="J62" si="23">J73</f>
        <v>2979260275</v>
      </c>
      <c r="K62" s="5">
        <f>K73</f>
        <v>4119646043</v>
      </c>
      <c r="L62" s="5">
        <f>L73+15850000</f>
        <v>3732493766</v>
      </c>
      <c r="M62" s="5">
        <f>M73</f>
        <v>3051785147</v>
      </c>
      <c r="N62" s="5">
        <f>N73+16735000</f>
        <v>3847208913</v>
      </c>
      <c r="O62" s="5">
        <f>O73+36171000</f>
        <v>3565125263</v>
      </c>
      <c r="P62" s="5">
        <f>P73+58575000</f>
        <v>4352631562</v>
      </c>
      <c r="Q62" s="5">
        <f>Q73</f>
        <v>1882341321</v>
      </c>
      <c r="R62" s="5">
        <f t="shared" ref="R62" si="24">R63+R73</f>
        <v>55142320934</v>
      </c>
    </row>
    <row r="63" spans="1:18" s="3" customFormat="1" ht="27.75" customHeight="1">
      <c r="A63" s="14">
        <v>1</v>
      </c>
      <c r="B63" s="18" t="s">
        <v>41</v>
      </c>
      <c r="C63" s="6">
        <f>C64+C68+C69+C71+C70</f>
        <v>743882130</v>
      </c>
      <c r="D63" s="6">
        <f t="shared" ref="D63:Q63" si="25">D64+D68+D69+D71+D70</f>
        <v>515574442</v>
      </c>
      <c r="E63" s="6">
        <f t="shared" si="25"/>
        <v>286118959</v>
      </c>
      <c r="F63" s="6">
        <f t="shared" si="25"/>
        <v>918355664</v>
      </c>
      <c r="G63" s="6">
        <f t="shared" si="25"/>
        <v>515501281</v>
      </c>
      <c r="H63" s="6">
        <f t="shared" si="25"/>
        <v>460060278</v>
      </c>
      <c r="I63" s="6">
        <f t="shared" si="25"/>
        <v>381249348</v>
      </c>
      <c r="J63" s="6">
        <f t="shared" si="25"/>
        <v>94409090</v>
      </c>
      <c r="K63" s="6">
        <f t="shared" si="25"/>
        <v>188696161</v>
      </c>
      <c r="L63" s="6">
        <f t="shared" si="25"/>
        <v>216794693</v>
      </c>
      <c r="M63" s="6">
        <f t="shared" si="25"/>
        <v>353753516</v>
      </c>
      <c r="N63" s="6">
        <f t="shared" si="25"/>
        <v>242921395</v>
      </c>
      <c r="O63" s="6">
        <f t="shared" si="25"/>
        <v>347795591</v>
      </c>
      <c r="P63" s="6">
        <f t="shared" si="25"/>
        <v>424830805</v>
      </c>
      <c r="Q63" s="6">
        <f t="shared" si="25"/>
        <v>123689162</v>
      </c>
      <c r="R63" s="8">
        <f>C63+D63+E63+F63+G63+H63+I63+J63+K63+L63+M63+N63+O63+P63+Q63</f>
        <v>5813632515</v>
      </c>
    </row>
    <row r="64" spans="1:18" s="3" customFormat="1" ht="0.75" hidden="1" customHeight="1">
      <c r="A64" s="14">
        <v>1</v>
      </c>
      <c r="B64" s="11" t="s">
        <v>43</v>
      </c>
      <c r="C64" s="6">
        <f>SUM(C65:C67)</f>
        <v>419968894</v>
      </c>
      <c r="D64" s="6">
        <f t="shared" ref="D64:Q64" si="26">SUM(D65:D67)</f>
        <v>301745757</v>
      </c>
      <c r="E64" s="6">
        <f t="shared" si="26"/>
        <v>164208205</v>
      </c>
      <c r="F64" s="6">
        <f t="shared" si="26"/>
        <v>572564944</v>
      </c>
      <c r="G64" s="6">
        <f t="shared" si="26"/>
        <v>251946082</v>
      </c>
      <c r="H64" s="6">
        <f t="shared" si="26"/>
        <v>243489189</v>
      </c>
      <c r="I64" s="6">
        <f t="shared" si="26"/>
        <v>212794442</v>
      </c>
      <c r="J64" s="6">
        <f t="shared" si="26"/>
        <v>26039500</v>
      </c>
      <c r="K64" s="6">
        <f t="shared" si="26"/>
        <v>70070408</v>
      </c>
      <c r="L64" s="6">
        <f t="shared" si="26"/>
        <v>78429000</v>
      </c>
      <c r="M64" s="6">
        <f t="shared" si="26"/>
        <v>224300078</v>
      </c>
      <c r="N64" s="6">
        <f t="shared" si="26"/>
        <v>91542440</v>
      </c>
      <c r="O64" s="6">
        <f t="shared" si="26"/>
        <v>168192461</v>
      </c>
      <c r="P64" s="6">
        <f t="shared" si="26"/>
        <v>152104495</v>
      </c>
      <c r="Q64" s="6">
        <f t="shared" si="26"/>
        <v>12952200</v>
      </c>
      <c r="R64" s="8">
        <f>C64+D64+E64+F64+G64+H64+I64+J64+K64+L64+M64+N64+O64+P64+Q64</f>
        <v>2990348095</v>
      </c>
    </row>
    <row r="65" spans="1:18" s="3" customFormat="1" ht="28.5" hidden="1" customHeight="1">
      <c r="A65" s="14"/>
      <c r="B65" s="17" t="s">
        <v>83</v>
      </c>
      <c r="C65" s="10">
        <f>C77</f>
        <v>415912894</v>
      </c>
      <c r="D65" s="10">
        <f t="shared" ref="D65:Q67" si="27">D77</f>
        <v>300461757</v>
      </c>
      <c r="E65" s="10">
        <f t="shared" si="27"/>
        <v>162543205</v>
      </c>
      <c r="F65" s="10">
        <f t="shared" si="27"/>
        <v>562343711</v>
      </c>
      <c r="G65" s="10">
        <f t="shared" si="27"/>
        <v>251946082</v>
      </c>
      <c r="H65" s="10">
        <f t="shared" si="27"/>
        <v>243489189</v>
      </c>
      <c r="I65" s="10">
        <f t="shared" si="27"/>
        <v>212794442</v>
      </c>
      <c r="J65" s="10">
        <f t="shared" si="27"/>
        <v>26039500</v>
      </c>
      <c r="K65" s="10">
        <f t="shared" si="27"/>
        <v>70070408</v>
      </c>
      <c r="L65" s="10">
        <f t="shared" si="27"/>
        <v>78429000</v>
      </c>
      <c r="M65" s="10">
        <f t="shared" si="27"/>
        <v>224300078</v>
      </c>
      <c r="N65" s="10">
        <f t="shared" si="27"/>
        <v>88564440</v>
      </c>
      <c r="O65" s="10">
        <f t="shared" si="27"/>
        <v>168192461</v>
      </c>
      <c r="P65" s="10">
        <f t="shared" si="27"/>
        <v>152104495</v>
      </c>
      <c r="Q65" s="10">
        <f t="shared" si="27"/>
        <v>12952200</v>
      </c>
      <c r="R65" s="8">
        <f>C65+D65+E65+F65+G65+H65+I65+J65+K65+L65+M65+N65+O65+P65+Q65</f>
        <v>2970143862</v>
      </c>
    </row>
    <row r="66" spans="1:18" s="3" customFormat="1" ht="28.5" hidden="1" customHeight="1">
      <c r="A66" s="14"/>
      <c r="B66" s="17" t="s">
        <v>84</v>
      </c>
      <c r="C66" s="10">
        <f>C78</f>
        <v>360000</v>
      </c>
      <c r="D66" s="10">
        <f t="shared" si="27"/>
        <v>0</v>
      </c>
      <c r="E66" s="10">
        <f t="shared" si="27"/>
        <v>0</v>
      </c>
      <c r="F66" s="10">
        <f t="shared" si="27"/>
        <v>8988233</v>
      </c>
      <c r="G66" s="10">
        <f t="shared" si="27"/>
        <v>0</v>
      </c>
      <c r="H66" s="10">
        <f t="shared" si="27"/>
        <v>0</v>
      </c>
      <c r="I66" s="10">
        <f t="shared" si="27"/>
        <v>0</v>
      </c>
      <c r="J66" s="10">
        <f t="shared" si="27"/>
        <v>0</v>
      </c>
      <c r="K66" s="10">
        <f t="shared" si="27"/>
        <v>0</v>
      </c>
      <c r="L66" s="10">
        <f t="shared" si="27"/>
        <v>0</v>
      </c>
      <c r="M66" s="10">
        <f t="shared" si="27"/>
        <v>0</v>
      </c>
      <c r="N66" s="10">
        <f t="shared" si="27"/>
        <v>0</v>
      </c>
      <c r="O66" s="10">
        <f t="shared" si="27"/>
        <v>0</v>
      </c>
      <c r="P66" s="10">
        <f t="shared" si="27"/>
        <v>0</v>
      </c>
      <c r="Q66" s="10">
        <f t="shared" si="27"/>
        <v>0</v>
      </c>
      <c r="R66" s="8">
        <f t="shared" ref="R66:R72" si="28">C66+D66+E66+F66+G66+H66+I66+J66+K66+L66+M66+N66+O66+P66+Q66</f>
        <v>9348233</v>
      </c>
    </row>
    <row r="67" spans="1:18" s="3" customFormat="1" ht="28.5" hidden="1" customHeight="1">
      <c r="A67" s="14"/>
      <c r="B67" s="17" t="s">
        <v>85</v>
      </c>
      <c r="C67" s="10">
        <f>C79</f>
        <v>3696000</v>
      </c>
      <c r="D67" s="10">
        <f t="shared" si="27"/>
        <v>1284000</v>
      </c>
      <c r="E67" s="10">
        <f t="shared" si="27"/>
        <v>1665000</v>
      </c>
      <c r="F67" s="10">
        <f t="shared" si="27"/>
        <v>1233000</v>
      </c>
      <c r="G67" s="10">
        <f t="shared" si="27"/>
        <v>0</v>
      </c>
      <c r="H67" s="10">
        <f t="shared" si="27"/>
        <v>0</v>
      </c>
      <c r="I67" s="10">
        <f t="shared" si="27"/>
        <v>0</v>
      </c>
      <c r="J67" s="10">
        <f t="shared" si="27"/>
        <v>0</v>
      </c>
      <c r="K67" s="10">
        <f t="shared" si="27"/>
        <v>0</v>
      </c>
      <c r="L67" s="10">
        <f t="shared" si="27"/>
        <v>0</v>
      </c>
      <c r="M67" s="10">
        <f t="shared" si="27"/>
        <v>0</v>
      </c>
      <c r="N67" s="10">
        <f t="shared" si="27"/>
        <v>2978000</v>
      </c>
      <c r="O67" s="10">
        <f t="shared" si="27"/>
        <v>0</v>
      </c>
      <c r="P67" s="10">
        <f t="shared" si="27"/>
        <v>0</v>
      </c>
      <c r="Q67" s="10">
        <f t="shared" si="27"/>
        <v>0</v>
      </c>
      <c r="R67" s="8">
        <f t="shared" si="28"/>
        <v>10856000</v>
      </c>
    </row>
    <row r="68" spans="1:18" s="3" customFormat="1" ht="28.5" hidden="1" customHeight="1">
      <c r="A68" s="14">
        <v>2</v>
      </c>
      <c r="B68" s="11" t="s">
        <v>48</v>
      </c>
      <c r="C68" s="6"/>
      <c r="D68" s="6"/>
      <c r="E68" s="6"/>
      <c r="F68" s="6"/>
      <c r="G68" s="6"/>
      <c r="H68" s="6"/>
      <c r="I68" s="6"/>
      <c r="J68" s="6"/>
      <c r="K68" s="6"/>
      <c r="L68" s="6"/>
      <c r="M68" s="6"/>
      <c r="N68" s="6"/>
      <c r="O68" s="6"/>
      <c r="P68" s="6"/>
      <c r="Q68" s="6"/>
      <c r="R68" s="8">
        <f t="shared" si="28"/>
        <v>0</v>
      </c>
    </row>
    <row r="69" spans="1:18" s="3" customFormat="1" ht="28.5" hidden="1" customHeight="1">
      <c r="A69" s="14">
        <v>3</v>
      </c>
      <c r="B69" s="11" t="s">
        <v>49</v>
      </c>
      <c r="C69" s="6">
        <f>C91</f>
        <v>98957706</v>
      </c>
      <c r="D69" s="6">
        <f t="shared" ref="D69:Q69" si="29">D91</f>
        <v>49698765</v>
      </c>
      <c r="E69" s="6">
        <f t="shared" si="29"/>
        <v>32037454</v>
      </c>
      <c r="F69" s="6">
        <f t="shared" si="29"/>
        <v>118742675</v>
      </c>
      <c r="G69" s="6">
        <f t="shared" si="29"/>
        <v>91761070</v>
      </c>
      <c r="H69" s="6">
        <f t="shared" si="29"/>
        <v>58496489</v>
      </c>
      <c r="I69" s="6">
        <f t="shared" si="29"/>
        <v>56257396</v>
      </c>
      <c r="J69" s="6">
        <f t="shared" si="29"/>
        <v>17113590</v>
      </c>
      <c r="K69" s="6">
        <f t="shared" si="29"/>
        <v>49727393</v>
      </c>
      <c r="L69" s="6">
        <f t="shared" si="29"/>
        <v>73090193</v>
      </c>
      <c r="M69" s="6">
        <f t="shared" si="29"/>
        <v>53420438</v>
      </c>
      <c r="N69" s="6">
        <f t="shared" si="29"/>
        <v>43064955</v>
      </c>
      <c r="O69" s="6">
        <f t="shared" si="29"/>
        <v>61242830</v>
      </c>
      <c r="P69" s="6">
        <f t="shared" si="29"/>
        <v>88894710</v>
      </c>
      <c r="Q69" s="6">
        <f t="shared" si="29"/>
        <v>87779621</v>
      </c>
      <c r="R69" s="8">
        <f t="shared" si="28"/>
        <v>980285285</v>
      </c>
    </row>
    <row r="70" spans="1:18" s="3" customFormat="1" ht="28.5" hidden="1" customHeight="1">
      <c r="A70" s="14">
        <v>4</v>
      </c>
      <c r="B70" s="11" t="s">
        <v>55</v>
      </c>
      <c r="C70" s="12">
        <f>130200000+84020000</f>
        <v>214220000</v>
      </c>
      <c r="D70" s="12">
        <f>118700000+45407720</f>
        <v>164107720</v>
      </c>
      <c r="E70" s="12">
        <f>54650000+24208000</f>
        <v>78858000</v>
      </c>
      <c r="F70" s="12">
        <f>114200000+101141000</f>
        <v>215341000</v>
      </c>
      <c r="G70" s="12">
        <f>85900000+85866000</f>
        <v>171766000</v>
      </c>
      <c r="H70" s="12">
        <f>83400000+40812000</f>
        <v>124212000</v>
      </c>
      <c r="I70" s="12">
        <f>78000000+34194000</f>
        <v>112194000</v>
      </c>
      <c r="J70" s="12">
        <f>10950000+21106000</f>
        <v>32056000</v>
      </c>
      <c r="K70" s="12">
        <f>19800000+44098000</f>
        <v>63898000</v>
      </c>
      <c r="L70" s="12">
        <f>21500000+26645500</f>
        <v>48145500</v>
      </c>
      <c r="M70" s="12">
        <f>61050000+12077000</f>
        <v>73127000</v>
      </c>
      <c r="N70" s="12">
        <f>27948000+26866000</f>
        <v>54814000</v>
      </c>
      <c r="O70" s="12">
        <f>48100000+63748000</f>
        <v>111848000</v>
      </c>
      <c r="P70" s="12">
        <f>60750000+110077000</f>
        <v>170827000</v>
      </c>
      <c r="Q70" s="12">
        <f>5500000+14649000</f>
        <v>20149000</v>
      </c>
      <c r="R70" s="8">
        <f t="shared" si="28"/>
        <v>1655563220</v>
      </c>
    </row>
    <row r="71" spans="1:18" s="3" customFormat="1" ht="28.5" hidden="1" customHeight="1">
      <c r="A71" s="14">
        <v>5</v>
      </c>
      <c r="B71" s="11" t="s">
        <v>50</v>
      </c>
      <c r="C71" s="6">
        <f>C84</f>
        <v>10735530</v>
      </c>
      <c r="D71" s="6">
        <f t="shared" ref="D71:Q71" si="30">D84</f>
        <v>22200</v>
      </c>
      <c r="E71" s="6">
        <f t="shared" si="30"/>
        <v>11015300</v>
      </c>
      <c r="F71" s="6">
        <f t="shared" si="30"/>
        <v>11707045</v>
      </c>
      <c r="G71" s="6">
        <f t="shared" si="30"/>
        <v>28129</v>
      </c>
      <c r="H71" s="6">
        <f t="shared" si="30"/>
        <v>33862600</v>
      </c>
      <c r="I71" s="6">
        <f t="shared" si="30"/>
        <v>3510</v>
      </c>
      <c r="J71" s="6">
        <f t="shared" si="30"/>
        <v>19200000</v>
      </c>
      <c r="K71" s="6">
        <f t="shared" si="30"/>
        <v>5000360</v>
      </c>
      <c r="L71" s="6">
        <f t="shared" si="30"/>
        <v>17130000</v>
      </c>
      <c r="M71" s="6">
        <f t="shared" si="30"/>
        <v>2906000</v>
      </c>
      <c r="N71" s="6">
        <f t="shared" si="30"/>
        <v>53500000</v>
      </c>
      <c r="O71" s="6">
        <f t="shared" si="30"/>
        <v>6512300</v>
      </c>
      <c r="P71" s="6">
        <f t="shared" si="30"/>
        <v>13004600</v>
      </c>
      <c r="Q71" s="6">
        <f t="shared" si="30"/>
        <v>2808341</v>
      </c>
      <c r="R71" s="8">
        <f t="shared" si="28"/>
        <v>187435915</v>
      </c>
    </row>
    <row r="72" spans="1:18" s="3" customFormat="1" ht="28.5" hidden="1" customHeight="1">
      <c r="A72" s="14"/>
      <c r="B72" s="17" t="s">
        <v>86</v>
      </c>
      <c r="C72" s="10"/>
      <c r="D72" s="10"/>
      <c r="E72" s="10"/>
      <c r="F72" s="10"/>
      <c r="G72" s="10"/>
      <c r="H72" s="10"/>
      <c r="I72" s="10"/>
      <c r="J72" s="10"/>
      <c r="K72" s="10"/>
      <c r="L72" s="10"/>
      <c r="M72" s="10"/>
      <c r="N72" s="10"/>
      <c r="O72" s="10"/>
      <c r="P72" s="10"/>
      <c r="Q72" s="10"/>
      <c r="R72" s="8">
        <f t="shared" si="28"/>
        <v>0</v>
      </c>
    </row>
    <row r="73" spans="1:18" s="3" customFormat="1" ht="29.1" customHeight="1">
      <c r="A73" s="15" t="s">
        <v>51</v>
      </c>
      <c r="B73" s="16" t="s">
        <v>52</v>
      </c>
      <c r="C73" s="5">
        <f>C74+C92+C93+C94</f>
        <v>3908042972</v>
      </c>
      <c r="D73" s="5">
        <f t="shared" ref="D73:Q73" si="31">D74+D92+D93+D94</f>
        <v>2966352669</v>
      </c>
      <c r="E73" s="5">
        <f t="shared" si="31"/>
        <v>2253387111</v>
      </c>
      <c r="F73" s="5">
        <f t="shared" si="31"/>
        <v>3238010002</v>
      </c>
      <c r="G73" s="5">
        <f t="shared" si="31"/>
        <v>3391251668</v>
      </c>
      <c r="H73" s="5">
        <f t="shared" si="31"/>
        <v>2767448671</v>
      </c>
      <c r="I73" s="5">
        <f t="shared" si="31"/>
        <v>3401034036</v>
      </c>
      <c r="J73" s="5">
        <f t="shared" si="31"/>
        <v>2979260275</v>
      </c>
      <c r="K73" s="5">
        <f t="shared" si="31"/>
        <v>4119646043</v>
      </c>
      <c r="L73" s="5">
        <f t="shared" si="31"/>
        <v>3716643766</v>
      </c>
      <c r="M73" s="5">
        <f t="shared" si="31"/>
        <v>3051785147</v>
      </c>
      <c r="N73" s="5">
        <f t="shared" si="31"/>
        <v>3830473913</v>
      </c>
      <c r="O73" s="5">
        <f t="shared" si="31"/>
        <v>3528954263</v>
      </c>
      <c r="P73" s="5">
        <f t="shared" si="31"/>
        <v>4294056562</v>
      </c>
      <c r="Q73" s="5">
        <f t="shared" si="31"/>
        <v>1882341321</v>
      </c>
      <c r="R73" s="9">
        <f>C73+D73+E73+F73+G73+H73+I73+J73+K73+L73+M73+N73+O73+P73+Q73</f>
        <v>49328688419</v>
      </c>
    </row>
    <row r="74" spans="1:18" s="3" customFormat="1" ht="29.1" customHeight="1">
      <c r="A74" s="14">
        <v>1</v>
      </c>
      <c r="B74" s="18" t="s">
        <v>77</v>
      </c>
      <c r="C74" s="6">
        <f t="shared" ref="C74:Q74" si="32">C75+C90</f>
        <v>685030810</v>
      </c>
      <c r="D74" s="6">
        <f t="shared" si="32"/>
        <v>479892722</v>
      </c>
      <c r="E74" s="6">
        <f t="shared" si="32"/>
        <v>268468959</v>
      </c>
      <c r="F74" s="6">
        <f t="shared" si="32"/>
        <v>894406664</v>
      </c>
      <c r="G74" s="6">
        <f t="shared" si="32"/>
        <v>440215171</v>
      </c>
      <c r="H74" s="6">
        <f t="shared" si="32"/>
        <v>425885317</v>
      </c>
      <c r="I74" s="6">
        <f t="shared" si="32"/>
        <v>357809348</v>
      </c>
      <c r="J74" s="6">
        <f t="shared" si="32"/>
        <v>81171090</v>
      </c>
      <c r="K74" s="6">
        <f t="shared" si="32"/>
        <v>155491161</v>
      </c>
      <c r="L74" s="6">
        <f t="shared" si="32"/>
        <v>200969193</v>
      </c>
      <c r="M74" s="6">
        <f t="shared" si="32"/>
        <v>350874774</v>
      </c>
      <c r="N74" s="6">
        <f t="shared" si="32"/>
        <v>216707395</v>
      </c>
      <c r="O74" s="6">
        <f t="shared" si="32"/>
        <v>325467617</v>
      </c>
      <c r="P74" s="6">
        <f t="shared" si="32"/>
        <v>334265805</v>
      </c>
      <c r="Q74" s="6">
        <f t="shared" si="32"/>
        <v>115486162</v>
      </c>
      <c r="R74" s="8">
        <f>C74+D74+E74+F74+G74+H74+I74+J74+K74+L74+M74+N74+O74+P74+Q74</f>
        <v>5332142188</v>
      </c>
    </row>
    <row r="75" spans="1:18" s="3" customFormat="1" ht="27.75" customHeight="1">
      <c r="A75" s="14" t="s">
        <v>44</v>
      </c>
      <c r="B75" s="11" t="s">
        <v>54</v>
      </c>
      <c r="C75" s="6">
        <f>SUM(C80:C84)+C76+C89</f>
        <v>586073104</v>
      </c>
      <c r="D75" s="6">
        <f t="shared" ref="D75:Q75" si="33">SUM(D80:D84)+D76+D89</f>
        <v>430193957</v>
      </c>
      <c r="E75" s="6">
        <f t="shared" si="33"/>
        <v>236431505</v>
      </c>
      <c r="F75" s="6">
        <f t="shared" si="33"/>
        <v>775663989</v>
      </c>
      <c r="G75" s="6">
        <f t="shared" si="33"/>
        <v>348454101</v>
      </c>
      <c r="H75" s="6">
        <f t="shared" si="33"/>
        <v>367388828</v>
      </c>
      <c r="I75" s="6">
        <f t="shared" si="33"/>
        <v>301551952</v>
      </c>
      <c r="J75" s="6">
        <f t="shared" si="33"/>
        <v>64057500</v>
      </c>
      <c r="K75" s="6">
        <f>SUM(K80:K84)+K76+K89</f>
        <v>105763768</v>
      </c>
      <c r="L75" s="6">
        <f t="shared" si="33"/>
        <v>127879000</v>
      </c>
      <c r="M75" s="6">
        <f t="shared" si="33"/>
        <v>297454336</v>
      </c>
      <c r="N75" s="6">
        <f t="shared" si="33"/>
        <v>173642440</v>
      </c>
      <c r="O75" s="6">
        <f t="shared" si="33"/>
        <v>264224787</v>
      </c>
      <c r="P75" s="6">
        <f t="shared" si="33"/>
        <v>245371095</v>
      </c>
      <c r="Q75" s="6">
        <f t="shared" si="33"/>
        <v>27706541</v>
      </c>
      <c r="R75" s="8">
        <f>C75+D75+E75+F75+G75+H75+I75+J75+K75+L75+M75+N75+O75+P75+Q75</f>
        <v>4351856903</v>
      </c>
    </row>
    <row r="76" spans="1:18" s="3" customFormat="1" ht="28.5" hidden="1" customHeight="1">
      <c r="A76" s="14" t="s">
        <v>53</v>
      </c>
      <c r="B76" s="11" t="s">
        <v>43</v>
      </c>
      <c r="C76" s="6">
        <f>SUM(C77:C79)</f>
        <v>419968894</v>
      </c>
      <c r="D76" s="6">
        <f t="shared" ref="D76:Q76" si="34">SUM(D77:D79)</f>
        <v>301745757</v>
      </c>
      <c r="E76" s="6">
        <f t="shared" si="34"/>
        <v>164208205</v>
      </c>
      <c r="F76" s="6">
        <f t="shared" si="34"/>
        <v>572564944</v>
      </c>
      <c r="G76" s="6">
        <f t="shared" si="34"/>
        <v>251946082</v>
      </c>
      <c r="H76" s="6">
        <f t="shared" si="34"/>
        <v>243489189</v>
      </c>
      <c r="I76" s="6">
        <f t="shared" si="34"/>
        <v>212794442</v>
      </c>
      <c r="J76" s="6">
        <f t="shared" si="34"/>
        <v>26039500</v>
      </c>
      <c r="K76" s="6">
        <f t="shared" si="34"/>
        <v>70070408</v>
      </c>
      <c r="L76" s="6">
        <f t="shared" si="34"/>
        <v>78429000</v>
      </c>
      <c r="M76" s="6">
        <f t="shared" si="34"/>
        <v>224300078</v>
      </c>
      <c r="N76" s="6">
        <f t="shared" si="34"/>
        <v>91542440</v>
      </c>
      <c r="O76" s="6">
        <f t="shared" si="34"/>
        <v>168192461</v>
      </c>
      <c r="P76" s="6">
        <f t="shared" si="34"/>
        <v>152104495</v>
      </c>
      <c r="Q76" s="6">
        <f t="shared" si="34"/>
        <v>12952200</v>
      </c>
      <c r="R76" s="8">
        <f>C76+D76+E76+F76+G76+H76+I76+J76+K76+L76+M76+N76+O76+P76+Q76</f>
        <v>2990348095</v>
      </c>
    </row>
    <row r="77" spans="1:18" s="3" customFormat="1" ht="0.75" hidden="1" customHeight="1">
      <c r="A77" s="14"/>
      <c r="B77" s="17" t="s">
        <v>83</v>
      </c>
      <c r="C77" s="12">
        <v>415912894</v>
      </c>
      <c r="D77" s="12">
        <v>300461757</v>
      </c>
      <c r="E77" s="12">
        <v>162543205</v>
      </c>
      <c r="F77" s="12">
        <v>562343711</v>
      </c>
      <c r="G77" s="12">
        <v>251946082</v>
      </c>
      <c r="H77" s="12">
        <v>243489189</v>
      </c>
      <c r="I77" s="12">
        <v>212794442</v>
      </c>
      <c r="J77" s="12">
        <v>26039500</v>
      </c>
      <c r="K77" s="12">
        <v>70070408</v>
      </c>
      <c r="L77" s="12">
        <v>78429000</v>
      </c>
      <c r="M77" s="12">
        <v>224300078</v>
      </c>
      <c r="N77" s="12">
        <v>88564440</v>
      </c>
      <c r="O77" s="12">
        <v>168192461</v>
      </c>
      <c r="P77" s="12">
        <v>152104495</v>
      </c>
      <c r="Q77" s="12">
        <v>12952200</v>
      </c>
      <c r="R77" s="8">
        <f>C77+D77+E77+F77+G77+H77+I77+J77+K77+L77+M77+N77+O77+P77+Q77</f>
        <v>2970143862</v>
      </c>
    </row>
    <row r="78" spans="1:18" s="3" customFormat="1" ht="28.5" hidden="1" customHeight="1">
      <c r="A78" s="14"/>
      <c r="B78" s="17" t="s">
        <v>84</v>
      </c>
      <c r="C78" s="10">
        <v>360000</v>
      </c>
      <c r="D78" s="10"/>
      <c r="E78" s="10"/>
      <c r="F78" s="10">
        <v>8988233</v>
      </c>
      <c r="G78" s="10"/>
      <c r="H78" s="10"/>
      <c r="I78" s="10"/>
      <c r="J78" s="10"/>
      <c r="K78" s="10"/>
      <c r="L78" s="10"/>
      <c r="M78" s="10"/>
      <c r="N78" s="10"/>
      <c r="O78" s="10"/>
      <c r="P78" s="10"/>
      <c r="Q78" s="10"/>
      <c r="R78" s="8">
        <f t="shared" ref="R78:R88" si="35">C78+D78+E78+F78+G78+H78+I78+J78+K78+L78+M78+N78+O78+P78+Q78</f>
        <v>9348233</v>
      </c>
    </row>
    <row r="79" spans="1:18" s="3" customFormat="1" ht="28.5" hidden="1" customHeight="1">
      <c r="A79" s="14"/>
      <c r="B79" s="17" t="s">
        <v>85</v>
      </c>
      <c r="C79" s="10">
        <v>3696000</v>
      </c>
      <c r="D79" s="12">
        <v>1284000</v>
      </c>
      <c r="E79" s="12">
        <v>1665000</v>
      </c>
      <c r="F79" s="12">
        <v>1233000</v>
      </c>
      <c r="G79" s="12"/>
      <c r="H79" s="10"/>
      <c r="I79" s="12"/>
      <c r="J79" s="10"/>
      <c r="K79" s="10"/>
      <c r="L79" s="10"/>
      <c r="M79" s="10"/>
      <c r="N79" s="12">
        <v>2978000</v>
      </c>
      <c r="O79" s="10"/>
      <c r="P79" s="10"/>
      <c r="Q79" s="10"/>
      <c r="R79" s="8">
        <f t="shared" si="35"/>
        <v>10856000</v>
      </c>
    </row>
    <row r="80" spans="1:18" s="3" customFormat="1" ht="27.75" hidden="1" customHeight="1">
      <c r="A80" s="14" t="s">
        <v>56</v>
      </c>
      <c r="B80" s="11" t="s">
        <v>55</v>
      </c>
      <c r="C80" s="12">
        <v>154773000</v>
      </c>
      <c r="D80" s="12">
        <v>128426000</v>
      </c>
      <c r="E80" s="12">
        <v>61208000</v>
      </c>
      <c r="F80" s="12">
        <v>144559000</v>
      </c>
      <c r="G80" s="12">
        <v>95788000</v>
      </c>
      <c r="H80" s="12">
        <v>90000000</v>
      </c>
      <c r="I80" s="12">
        <v>88754000</v>
      </c>
      <c r="J80" s="12">
        <v>18818000</v>
      </c>
      <c r="K80" s="12">
        <v>30693000</v>
      </c>
      <c r="L80" s="12">
        <v>32320000</v>
      </c>
      <c r="M80" s="12">
        <v>70200000</v>
      </c>
      <c r="N80" s="12">
        <v>28600000</v>
      </c>
      <c r="O80" s="12">
        <v>89489651</v>
      </c>
      <c r="P80" s="12">
        <v>80262000</v>
      </c>
      <c r="Q80" s="12">
        <v>11946000</v>
      </c>
      <c r="R80" s="8">
        <f t="shared" si="35"/>
        <v>1125836651</v>
      </c>
    </row>
    <row r="81" spans="1:18" s="3" customFormat="1" ht="28.5" hidden="1" customHeight="1">
      <c r="A81" s="14" t="s">
        <v>58</v>
      </c>
      <c r="B81" s="11" t="s">
        <v>57</v>
      </c>
      <c r="C81" s="6">
        <v>595680</v>
      </c>
      <c r="D81" s="6"/>
      <c r="E81" s="6"/>
      <c r="F81" s="6">
        <v>33000</v>
      </c>
      <c r="G81" s="6">
        <v>691890</v>
      </c>
      <c r="H81" s="6">
        <v>37039</v>
      </c>
      <c r="I81" s="12"/>
      <c r="J81" s="6"/>
      <c r="K81" s="6"/>
      <c r="L81" s="6"/>
      <c r="M81" s="6">
        <v>48258</v>
      </c>
      <c r="N81" s="6"/>
      <c r="O81" s="6">
        <v>30375</v>
      </c>
      <c r="P81" s="6"/>
      <c r="Q81" s="6"/>
      <c r="R81" s="8">
        <f t="shared" si="35"/>
        <v>1436242</v>
      </c>
    </row>
    <row r="82" spans="1:18" s="3" customFormat="1" ht="28.5" hidden="1" customHeight="1">
      <c r="A82" s="14" t="s">
        <v>59</v>
      </c>
      <c r="B82" s="11" t="s">
        <v>60</v>
      </c>
      <c r="C82" s="6"/>
      <c r="D82" s="6"/>
      <c r="E82" s="6"/>
      <c r="F82" s="6"/>
      <c r="G82" s="6"/>
      <c r="H82" s="6"/>
      <c r="I82" s="6"/>
      <c r="J82" s="6"/>
      <c r="K82" s="6"/>
      <c r="L82" s="6"/>
      <c r="M82" s="6"/>
      <c r="N82" s="6"/>
      <c r="O82" s="6"/>
      <c r="P82" s="6"/>
      <c r="Q82" s="6"/>
      <c r="R82" s="8">
        <f t="shared" si="35"/>
        <v>0</v>
      </c>
    </row>
    <row r="83" spans="1:18" s="3" customFormat="1" ht="28.5" hidden="1" customHeight="1">
      <c r="A83" s="14" t="s">
        <v>87</v>
      </c>
      <c r="B83" s="11" t="s">
        <v>115</v>
      </c>
      <c r="C83" s="6"/>
      <c r="D83" s="6"/>
      <c r="E83" s="6"/>
      <c r="F83" s="6"/>
      <c r="G83" s="6"/>
      <c r="H83" s="6"/>
      <c r="I83" s="6"/>
      <c r="J83" s="6"/>
      <c r="K83" s="6"/>
      <c r="L83" s="6"/>
      <c r="M83" s="6"/>
      <c r="N83" s="6"/>
      <c r="O83" s="6"/>
      <c r="P83" s="6"/>
      <c r="Q83" s="6"/>
      <c r="R83" s="8">
        <f t="shared" si="35"/>
        <v>0</v>
      </c>
    </row>
    <row r="84" spans="1:18" s="3" customFormat="1" ht="28.5" hidden="1" customHeight="1">
      <c r="A84" s="14" t="s">
        <v>96</v>
      </c>
      <c r="B84" s="11" t="s">
        <v>50</v>
      </c>
      <c r="C84" s="6">
        <f t="shared" ref="C84:Q84" si="36">SUM(C85:C88)</f>
        <v>10735530</v>
      </c>
      <c r="D84" s="6">
        <f t="shared" si="36"/>
        <v>22200</v>
      </c>
      <c r="E84" s="6">
        <f t="shared" si="36"/>
        <v>11015300</v>
      </c>
      <c r="F84" s="6">
        <f t="shared" si="36"/>
        <v>11707045</v>
      </c>
      <c r="G84" s="6">
        <f t="shared" si="36"/>
        <v>28129</v>
      </c>
      <c r="H84" s="6">
        <f t="shared" si="36"/>
        <v>33862600</v>
      </c>
      <c r="I84" s="6">
        <f t="shared" si="36"/>
        <v>3510</v>
      </c>
      <c r="J84" s="6">
        <f t="shared" si="36"/>
        <v>19200000</v>
      </c>
      <c r="K84" s="6">
        <f t="shared" si="36"/>
        <v>5000360</v>
      </c>
      <c r="L84" s="6">
        <f t="shared" si="36"/>
        <v>17130000</v>
      </c>
      <c r="M84" s="6">
        <f t="shared" si="36"/>
        <v>2906000</v>
      </c>
      <c r="N84" s="6">
        <f t="shared" si="36"/>
        <v>53500000</v>
      </c>
      <c r="O84" s="6">
        <f t="shared" si="36"/>
        <v>6512300</v>
      </c>
      <c r="P84" s="6">
        <f t="shared" si="36"/>
        <v>13004600</v>
      </c>
      <c r="Q84" s="6">
        <f t="shared" si="36"/>
        <v>2808341</v>
      </c>
      <c r="R84" s="8">
        <f t="shared" si="35"/>
        <v>187435915</v>
      </c>
    </row>
    <row r="85" spans="1:18" s="3" customFormat="1" ht="28.5" hidden="1" customHeight="1">
      <c r="A85" s="14"/>
      <c r="B85" s="17" t="s">
        <v>88</v>
      </c>
      <c r="C85" s="12">
        <v>10500000</v>
      </c>
      <c r="D85" s="12"/>
      <c r="E85" s="12">
        <v>11000000</v>
      </c>
      <c r="F85" s="12">
        <v>11698000</v>
      </c>
      <c r="G85" s="12"/>
      <c r="H85" s="12">
        <v>33850000</v>
      </c>
      <c r="I85" s="12"/>
      <c r="J85" s="12">
        <v>19200000</v>
      </c>
      <c r="K85" s="12">
        <v>5000000</v>
      </c>
      <c r="L85" s="12">
        <v>16900000</v>
      </c>
      <c r="M85" s="12">
        <v>2906000</v>
      </c>
      <c r="N85" s="12"/>
      <c r="O85" s="10">
        <v>6500000</v>
      </c>
      <c r="P85" s="12">
        <v>12750000</v>
      </c>
      <c r="Q85" s="12"/>
      <c r="R85" s="8">
        <f t="shared" si="35"/>
        <v>130304000</v>
      </c>
    </row>
    <row r="86" spans="1:18" s="3" customFormat="1" ht="28.5" hidden="1" customHeight="1">
      <c r="A86" s="14"/>
      <c r="B86" s="17" t="s">
        <v>89</v>
      </c>
      <c r="C86" s="10">
        <v>215000</v>
      </c>
      <c r="D86" s="10"/>
      <c r="E86" s="49"/>
      <c r="F86" s="10"/>
      <c r="G86" s="10"/>
      <c r="H86" s="10"/>
      <c r="I86" s="10"/>
      <c r="J86" s="10"/>
      <c r="K86" s="10"/>
      <c r="L86" s="10">
        <v>230000</v>
      </c>
      <c r="M86" s="10"/>
      <c r="N86" s="10"/>
      <c r="O86" s="10"/>
      <c r="P86" s="10">
        <v>200000</v>
      </c>
      <c r="Q86" s="10"/>
      <c r="R86" s="8">
        <f t="shared" si="35"/>
        <v>645000</v>
      </c>
    </row>
    <row r="87" spans="1:18" s="3" customFormat="1" ht="28.5" hidden="1" customHeight="1">
      <c r="A87" s="14"/>
      <c r="B87" s="17" t="s">
        <v>90</v>
      </c>
      <c r="C87" s="49"/>
      <c r="D87" s="10"/>
      <c r="E87" s="49"/>
      <c r="F87" s="10"/>
      <c r="G87" s="49"/>
      <c r="H87" s="10"/>
      <c r="I87" s="10"/>
      <c r="J87" s="49"/>
      <c r="K87" s="10"/>
      <c r="L87" s="10"/>
      <c r="M87" s="49"/>
      <c r="N87" s="10"/>
      <c r="O87" s="10"/>
      <c r="P87" s="49"/>
      <c r="Q87" s="10"/>
      <c r="R87" s="8">
        <f t="shared" si="35"/>
        <v>0</v>
      </c>
    </row>
    <row r="88" spans="1:18" s="3" customFormat="1" ht="28.5" hidden="1" customHeight="1">
      <c r="A88" s="14"/>
      <c r="B88" s="17" t="s">
        <v>86</v>
      </c>
      <c r="C88" s="49">
        <v>20530</v>
      </c>
      <c r="D88" s="10">
        <v>22200</v>
      </c>
      <c r="E88" s="49">
        <v>15300</v>
      </c>
      <c r="F88" s="49">
        <v>9045</v>
      </c>
      <c r="G88" s="10">
        <v>28129</v>
      </c>
      <c r="H88" s="10">
        <v>12600</v>
      </c>
      <c r="I88" s="10">
        <v>3510</v>
      </c>
      <c r="J88" s="10"/>
      <c r="K88" s="10">
        <v>360</v>
      </c>
      <c r="L88" s="10"/>
      <c r="M88" s="10"/>
      <c r="N88" s="10">
        <v>53500000</v>
      </c>
      <c r="O88" s="10">
        <v>12300</v>
      </c>
      <c r="P88" s="10">
        <v>54600</v>
      </c>
      <c r="Q88" s="10">
        <v>2808341</v>
      </c>
      <c r="R88" s="8">
        <f t="shared" si="35"/>
        <v>56486915</v>
      </c>
    </row>
    <row r="89" spans="1:18" s="3" customFormat="1" ht="29.1" customHeight="1">
      <c r="A89" s="14"/>
      <c r="B89" s="19" t="s">
        <v>64</v>
      </c>
      <c r="C89" s="48"/>
      <c r="D89" s="48"/>
      <c r="E89" s="48"/>
      <c r="F89" s="48">
        <v>46800000</v>
      </c>
      <c r="G89" s="48"/>
      <c r="H89" s="48"/>
      <c r="I89" s="48"/>
      <c r="J89" s="48"/>
      <c r="K89" s="48"/>
      <c r="L89" s="48"/>
      <c r="M89" s="48"/>
      <c r="N89" s="48"/>
      <c r="O89" s="48"/>
      <c r="P89" s="44"/>
      <c r="Q89" s="48"/>
      <c r="R89" s="20">
        <f>C89+D89+E89+F89+G89+H89+I89+J89+K89+L89+M89+N89+O89+P89+Q89</f>
        <v>46800000</v>
      </c>
    </row>
    <row r="90" spans="1:18" s="3" customFormat="1" ht="29.1" customHeight="1">
      <c r="A90" s="21" t="s">
        <v>47</v>
      </c>
      <c r="B90" s="11" t="s">
        <v>61</v>
      </c>
      <c r="C90" s="6">
        <f>C91</f>
        <v>98957706</v>
      </c>
      <c r="D90" s="6">
        <f t="shared" ref="D90:Q90" si="37">D91</f>
        <v>49698765</v>
      </c>
      <c r="E90" s="6">
        <f t="shared" si="37"/>
        <v>32037454</v>
      </c>
      <c r="F90" s="6">
        <f t="shared" si="37"/>
        <v>118742675</v>
      </c>
      <c r="G90" s="6">
        <f t="shared" si="37"/>
        <v>91761070</v>
      </c>
      <c r="H90" s="6">
        <f t="shared" si="37"/>
        <v>58496489</v>
      </c>
      <c r="I90" s="6">
        <f>I91</f>
        <v>56257396</v>
      </c>
      <c r="J90" s="6">
        <f>J91</f>
        <v>17113590</v>
      </c>
      <c r="K90" s="6">
        <f t="shared" si="37"/>
        <v>49727393</v>
      </c>
      <c r="L90" s="6">
        <f t="shared" si="37"/>
        <v>73090193</v>
      </c>
      <c r="M90" s="6">
        <f t="shared" si="37"/>
        <v>53420438</v>
      </c>
      <c r="N90" s="6">
        <f t="shared" si="37"/>
        <v>43064955</v>
      </c>
      <c r="O90" s="6">
        <f t="shared" si="37"/>
        <v>61242830</v>
      </c>
      <c r="P90" s="6">
        <f t="shared" si="37"/>
        <v>88894710</v>
      </c>
      <c r="Q90" s="6">
        <f t="shared" si="37"/>
        <v>87779621</v>
      </c>
      <c r="R90" s="22">
        <f>R91</f>
        <v>980285285</v>
      </c>
    </row>
    <row r="91" spans="1:18" s="3" customFormat="1" ht="28.5" hidden="1" customHeight="1">
      <c r="A91" s="14"/>
      <c r="B91" s="11" t="s">
        <v>91</v>
      </c>
      <c r="C91" s="12">
        <v>98957706</v>
      </c>
      <c r="D91" s="12">
        <v>49698765</v>
      </c>
      <c r="E91" s="12">
        <v>32037454</v>
      </c>
      <c r="F91" s="12">
        <v>118742675</v>
      </c>
      <c r="G91" s="12">
        <v>91761070</v>
      </c>
      <c r="H91" s="12">
        <v>58496489</v>
      </c>
      <c r="I91" s="12">
        <v>56257396</v>
      </c>
      <c r="J91" s="12">
        <v>17113590</v>
      </c>
      <c r="K91" s="12">
        <v>49727393</v>
      </c>
      <c r="L91" s="12">
        <v>73090193</v>
      </c>
      <c r="M91" s="12">
        <v>53420438</v>
      </c>
      <c r="N91" s="12">
        <v>43064955</v>
      </c>
      <c r="O91" s="12">
        <v>61242830</v>
      </c>
      <c r="P91" s="12">
        <v>88894710</v>
      </c>
      <c r="Q91" s="12">
        <v>87779621</v>
      </c>
      <c r="R91" s="8">
        <f t="shared" ref="R91:R96" si="38">C91+D91+E91+F91+G91+H91+I91+J91+K91+L91+M91+N91+O91+P91+Q91</f>
        <v>980285285</v>
      </c>
    </row>
    <row r="92" spans="1:18" s="3" customFormat="1" ht="29.1" customHeight="1">
      <c r="A92" s="14">
        <v>2</v>
      </c>
      <c r="B92" s="18" t="s">
        <v>62</v>
      </c>
      <c r="C92" s="12"/>
      <c r="D92" s="12"/>
      <c r="E92" s="12"/>
      <c r="F92" s="12"/>
      <c r="G92" s="12"/>
      <c r="H92" s="12"/>
      <c r="I92" s="12"/>
      <c r="J92" s="12"/>
      <c r="K92" s="12"/>
      <c r="L92" s="12"/>
      <c r="M92" s="12"/>
      <c r="N92" s="12"/>
      <c r="O92" s="12"/>
      <c r="P92" s="12"/>
      <c r="Q92" s="12"/>
      <c r="R92" s="9">
        <f t="shared" si="38"/>
        <v>0</v>
      </c>
    </row>
    <row r="93" spans="1:18" s="3" customFormat="1" ht="29.1" customHeight="1">
      <c r="A93" s="14">
        <v>3</v>
      </c>
      <c r="B93" s="18" t="s">
        <v>63</v>
      </c>
      <c r="C93" s="6">
        <v>761414162</v>
      </c>
      <c r="D93" s="6">
        <v>672959947</v>
      </c>
      <c r="E93" s="6">
        <v>210444152</v>
      </c>
      <c r="F93" s="6">
        <v>730816338</v>
      </c>
      <c r="G93" s="6">
        <v>1026836497</v>
      </c>
      <c r="H93" s="6">
        <v>614464354</v>
      </c>
      <c r="I93" s="6">
        <v>929624688</v>
      </c>
      <c r="J93" s="6">
        <v>356166185</v>
      </c>
      <c r="K93" s="6">
        <v>790182882</v>
      </c>
      <c r="L93" s="6">
        <v>605264573</v>
      </c>
      <c r="M93" s="6">
        <v>394090373</v>
      </c>
      <c r="N93" s="6">
        <v>794992518</v>
      </c>
      <c r="O93" s="6">
        <v>828486646</v>
      </c>
      <c r="P93" s="6">
        <v>847890757</v>
      </c>
      <c r="Q93" s="6">
        <v>635415159</v>
      </c>
      <c r="R93" s="8">
        <f t="shared" si="38"/>
        <v>10199049231</v>
      </c>
    </row>
    <row r="94" spans="1:18" s="3" customFormat="1" ht="27.75" customHeight="1">
      <c r="A94" s="14">
        <v>4</v>
      </c>
      <c r="B94" s="18" t="s">
        <v>76</v>
      </c>
      <c r="C94" s="6">
        <f t="shared" ref="C94:Q94" si="39">C95+C96</f>
        <v>2461598000</v>
      </c>
      <c r="D94" s="6">
        <f t="shared" si="39"/>
        <v>1813500000</v>
      </c>
      <c r="E94" s="6">
        <f t="shared" si="39"/>
        <v>1774474000</v>
      </c>
      <c r="F94" s="6">
        <f t="shared" si="39"/>
        <v>1612787000</v>
      </c>
      <c r="G94" s="6">
        <f t="shared" si="39"/>
        <v>1924200000</v>
      </c>
      <c r="H94" s="6">
        <f t="shared" si="39"/>
        <v>1727099000</v>
      </c>
      <c r="I94" s="6">
        <f t="shared" si="39"/>
        <v>2113600000</v>
      </c>
      <c r="J94" s="6">
        <f t="shared" si="39"/>
        <v>2541923000</v>
      </c>
      <c r="K94" s="6">
        <f t="shared" si="39"/>
        <v>3173972000</v>
      </c>
      <c r="L94" s="6">
        <f t="shared" si="39"/>
        <v>2910410000</v>
      </c>
      <c r="M94" s="6">
        <f t="shared" si="39"/>
        <v>2306820000</v>
      </c>
      <c r="N94" s="6">
        <f t="shared" si="39"/>
        <v>2818774000</v>
      </c>
      <c r="O94" s="6">
        <f t="shared" si="39"/>
        <v>2375000000</v>
      </c>
      <c r="P94" s="6">
        <f t="shared" si="39"/>
        <v>3111900000</v>
      </c>
      <c r="Q94" s="6">
        <f t="shared" si="39"/>
        <v>1131440000</v>
      </c>
      <c r="R94" s="8">
        <f t="shared" si="38"/>
        <v>33797497000</v>
      </c>
    </row>
    <row r="95" spans="1:18" s="3" customFormat="1" ht="28.5" hidden="1" customHeight="1">
      <c r="A95" s="14"/>
      <c r="B95" s="11" t="s">
        <v>92</v>
      </c>
      <c r="C95" s="12">
        <v>875298000</v>
      </c>
      <c r="D95" s="12">
        <v>1035000000</v>
      </c>
      <c r="E95" s="12">
        <v>1060974000</v>
      </c>
      <c r="F95" s="12">
        <v>1177287000</v>
      </c>
      <c r="G95" s="12">
        <v>1495500000</v>
      </c>
      <c r="H95" s="12">
        <v>1324299000</v>
      </c>
      <c r="I95" s="12">
        <v>1236900000</v>
      </c>
      <c r="J95" s="12">
        <v>1500423000</v>
      </c>
      <c r="K95" s="12">
        <v>1869612000</v>
      </c>
      <c r="L95" s="12">
        <v>1453410000</v>
      </c>
      <c r="M95" s="12">
        <v>1391220000</v>
      </c>
      <c r="N95" s="12">
        <v>1336974000</v>
      </c>
      <c r="O95" s="12">
        <v>1841700000</v>
      </c>
      <c r="P95" s="12">
        <v>1638000000</v>
      </c>
      <c r="Q95" s="12">
        <v>897040000</v>
      </c>
      <c r="R95" s="8">
        <f t="shared" si="38"/>
        <v>20133637000</v>
      </c>
    </row>
    <row r="96" spans="1:18" s="3" customFormat="1" ht="28.5" hidden="1" customHeight="1">
      <c r="A96" s="14"/>
      <c r="B96" s="11" t="s">
        <v>93</v>
      </c>
      <c r="C96" s="12">
        <v>1586300000</v>
      </c>
      <c r="D96" s="12">
        <v>778500000</v>
      </c>
      <c r="E96" s="12">
        <v>713500000</v>
      </c>
      <c r="F96" s="12">
        <v>435500000</v>
      </c>
      <c r="G96" s="12">
        <v>428700000</v>
      </c>
      <c r="H96" s="12">
        <v>402800000</v>
      </c>
      <c r="I96" s="12">
        <v>876700000</v>
      </c>
      <c r="J96" s="12">
        <v>1041500000</v>
      </c>
      <c r="K96" s="12">
        <v>1304360000</v>
      </c>
      <c r="L96" s="12">
        <v>1457000000</v>
      </c>
      <c r="M96" s="12">
        <v>915600000</v>
      </c>
      <c r="N96" s="12">
        <v>1481800000</v>
      </c>
      <c r="O96" s="12">
        <v>533300000</v>
      </c>
      <c r="P96" s="12">
        <v>1473900000</v>
      </c>
      <c r="Q96" s="12">
        <v>234400000</v>
      </c>
      <c r="R96" s="8">
        <f t="shared" si="38"/>
        <v>13663860000</v>
      </c>
    </row>
    <row r="97" spans="1:18" s="3" customFormat="1" ht="29.1" customHeight="1">
      <c r="A97" s="23" t="s">
        <v>39</v>
      </c>
      <c r="B97" s="24" t="s">
        <v>94</v>
      </c>
      <c r="C97" s="25">
        <f>C98+C110</f>
        <v>1446300587</v>
      </c>
      <c r="D97" s="25">
        <f t="shared" ref="D97:R97" si="40">D98+D110</f>
        <v>1766763918</v>
      </c>
      <c r="E97" s="25">
        <f t="shared" si="40"/>
        <v>1450326625</v>
      </c>
      <c r="F97" s="25">
        <f t="shared" si="40"/>
        <v>2105411014</v>
      </c>
      <c r="G97" s="25">
        <f t="shared" si="40"/>
        <v>2091188446</v>
      </c>
      <c r="H97" s="25">
        <f t="shared" si="40"/>
        <v>1869090383</v>
      </c>
      <c r="I97" s="25">
        <f t="shared" si="40"/>
        <v>1832950805</v>
      </c>
      <c r="J97" s="25">
        <f t="shared" si="40"/>
        <v>1669775262</v>
      </c>
      <c r="K97" s="25">
        <f t="shared" si="40"/>
        <v>1989669144</v>
      </c>
      <c r="L97" s="25">
        <f t="shared" si="40"/>
        <v>1810361838</v>
      </c>
      <c r="M97" s="25">
        <f t="shared" si="40"/>
        <v>1919944164</v>
      </c>
      <c r="N97" s="25">
        <f t="shared" si="40"/>
        <v>1513122058</v>
      </c>
      <c r="O97" s="25">
        <f t="shared" si="40"/>
        <v>2393133918</v>
      </c>
      <c r="P97" s="25">
        <f t="shared" si="40"/>
        <v>2053164678</v>
      </c>
      <c r="Q97" s="25">
        <f t="shared" si="40"/>
        <v>1379987135</v>
      </c>
      <c r="R97" s="25">
        <f t="shared" si="40"/>
        <v>27291189975</v>
      </c>
    </row>
    <row r="98" spans="1:18" s="3" customFormat="1" ht="27" customHeight="1">
      <c r="A98" s="14">
        <v>1</v>
      </c>
      <c r="B98" s="18" t="s">
        <v>65</v>
      </c>
      <c r="C98" s="6">
        <f>SUM(C100:C109)</f>
        <v>1446300587</v>
      </c>
      <c r="D98" s="6">
        <f t="shared" ref="D98:Q98" si="41">SUM(D100:D109)</f>
        <v>1766763918</v>
      </c>
      <c r="E98" s="6">
        <f t="shared" si="41"/>
        <v>1450326625</v>
      </c>
      <c r="F98" s="6">
        <f t="shared" si="41"/>
        <v>2105411014</v>
      </c>
      <c r="G98" s="6">
        <f t="shared" si="41"/>
        <v>2091188446</v>
      </c>
      <c r="H98" s="6">
        <f t="shared" si="41"/>
        <v>1869090383</v>
      </c>
      <c r="I98" s="6">
        <f t="shared" si="41"/>
        <v>1832950805</v>
      </c>
      <c r="J98" s="6">
        <f t="shared" si="41"/>
        <v>1669775262</v>
      </c>
      <c r="K98" s="6">
        <f t="shared" si="41"/>
        <v>1989669144</v>
      </c>
      <c r="L98" s="6">
        <f t="shared" si="41"/>
        <v>1810361838</v>
      </c>
      <c r="M98" s="6">
        <f t="shared" si="41"/>
        <v>1919944164</v>
      </c>
      <c r="N98" s="6">
        <f t="shared" si="41"/>
        <v>1513122058</v>
      </c>
      <c r="O98" s="6">
        <f t="shared" si="41"/>
        <v>2393133918</v>
      </c>
      <c r="P98" s="6">
        <f t="shared" si="41"/>
        <v>2053164678</v>
      </c>
      <c r="Q98" s="6">
        <f t="shared" si="41"/>
        <v>1379987135</v>
      </c>
      <c r="R98" s="8">
        <f>C98+D98+E98+F98+G98+H98+I98+J98+K98+L98+M98+N98+O98+P98+Q98</f>
        <v>27291189975</v>
      </c>
    </row>
    <row r="99" spans="1:18" s="3" customFormat="1" ht="0.75" hidden="1" customHeight="1">
      <c r="A99" s="14"/>
      <c r="B99" s="26" t="s">
        <v>40</v>
      </c>
      <c r="C99" s="6"/>
      <c r="D99" s="6"/>
      <c r="E99" s="6"/>
      <c r="F99" s="6"/>
      <c r="G99" s="6"/>
      <c r="H99" s="6"/>
      <c r="I99" s="6"/>
      <c r="J99" s="6"/>
      <c r="K99" s="6"/>
      <c r="L99" s="6"/>
      <c r="M99" s="6"/>
      <c r="N99" s="6"/>
      <c r="O99" s="6"/>
      <c r="P99" s="6"/>
      <c r="Q99" s="6"/>
      <c r="R99" s="8">
        <f>C99+D99+E99+F99+G99+H99+I99+J99+K99+L99+M99+N99+O99+P99+Q99</f>
        <v>0</v>
      </c>
    </row>
    <row r="100" spans="1:18" s="3" customFormat="1" ht="28.5" hidden="1" customHeight="1">
      <c r="A100" s="14">
        <v>1</v>
      </c>
      <c r="B100" s="18" t="s">
        <v>66</v>
      </c>
      <c r="C100" s="27">
        <v>108021748</v>
      </c>
      <c r="D100" s="27">
        <v>159171100</v>
      </c>
      <c r="E100" s="27">
        <v>138584871</v>
      </c>
      <c r="F100" s="27">
        <v>102432510</v>
      </c>
      <c r="G100" s="28">
        <v>193589050</v>
      </c>
      <c r="H100" s="27">
        <v>185666357</v>
      </c>
      <c r="I100" s="29">
        <v>170264977</v>
      </c>
      <c r="J100" s="27">
        <v>171847733</v>
      </c>
      <c r="K100" s="27">
        <v>142807737</v>
      </c>
      <c r="L100" s="27">
        <v>174556660</v>
      </c>
      <c r="M100" s="27">
        <v>177238105</v>
      </c>
      <c r="N100" s="27">
        <v>156585674</v>
      </c>
      <c r="O100" s="27">
        <v>173221990</v>
      </c>
      <c r="P100" s="27">
        <v>133808040</v>
      </c>
      <c r="Q100" s="27">
        <v>130436350</v>
      </c>
      <c r="R100" s="8">
        <f>C100+D100+E100+F100+G100+H100+I100+J100+K100+L100+M100+N100+O100+P100+Q100</f>
        <v>2318232902</v>
      </c>
    </row>
    <row r="101" spans="1:18" s="3" customFormat="1" ht="28.5" hidden="1" customHeight="1">
      <c r="A101" s="14">
        <v>2</v>
      </c>
      <c r="B101" s="18" t="s">
        <v>67</v>
      </c>
      <c r="C101" s="27">
        <v>37247693</v>
      </c>
      <c r="D101" s="27">
        <v>93700590</v>
      </c>
      <c r="E101" s="27">
        <v>67816715</v>
      </c>
      <c r="F101" s="27">
        <v>79912500</v>
      </c>
      <c r="G101" s="28">
        <v>91052949</v>
      </c>
      <c r="H101" s="27">
        <v>99303505</v>
      </c>
      <c r="I101" s="29">
        <v>100043142</v>
      </c>
      <c r="J101" s="27">
        <v>40600480</v>
      </c>
      <c r="K101" s="27">
        <v>27138789</v>
      </c>
      <c r="L101" s="27">
        <v>15616918</v>
      </c>
      <c r="M101" s="27">
        <v>50100000</v>
      </c>
      <c r="N101" s="27">
        <v>21785552</v>
      </c>
      <c r="O101" s="27">
        <v>131945000</v>
      </c>
      <c r="P101" s="27">
        <v>92740000</v>
      </c>
      <c r="Q101" s="27">
        <v>2394000</v>
      </c>
      <c r="R101" s="8">
        <f t="shared" ref="R101:R109" si="42">C101+D101+E101+F101+G101+H101+I101+J101+K101+L101+M101+N101+O101+P101+Q101</f>
        <v>951397833</v>
      </c>
    </row>
    <row r="102" spans="1:18" s="3" customFormat="1" ht="28.5" hidden="1" customHeight="1">
      <c r="A102" s="14">
        <v>3</v>
      </c>
      <c r="B102" s="11" t="s">
        <v>68</v>
      </c>
      <c r="C102" s="27"/>
      <c r="D102" s="27"/>
      <c r="E102" s="6"/>
      <c r="F102" s="6"/>
      <c r="G102" s="6"/>
      <c r="H102" s="6"/>
      <c r="I102" s="27"/>
      <c r="J102" s="6"/>
      <c r="K102" s="6"/>
      <c r="L102" s="6"/>
      <c r="M102" s="6"/>
      <c r="N102" s="6"/>
      <c r="O102" s="6"/>
      <c r="P102" s="6"/>
      <c r="Q102" s="27"/>
      <c r="R102" s="8">
        <f t="shared" si="42"/>
        <v>0</v>
      </c>
    </row>
    <row r="103" spans="1:18" s="3" customFormat="1" ht="28.5" hidden="1" customHeight="1">
      <c r="A103" s="14">
        <v>4</v>
      </c>
      <c r="B103" s="18" t="s">
        <v>69</v>
      </c>
      <c r="C103" s="27"/>
      <c r="D103" s="27">
        <v>2500000</v>
      </c>
      <c r="E103" s="27"/>
      <c r="F103" s="27"/>
      <c r="G103" s="28"/>
      <c r="H103" s="27"/>
      <c r="I103" s="29"/>
      <c r="J103" s="27"/>
      <c r="K103" s="27"/>
      <c r="L103" s="27"/>
      <c r="M103" s="27"/>
      <c r="N103" s="27"/>
      <c r="O103" s="27"/>
      <c r="P103" s="27"/>
      <c r="Q103" s="27"/>
      <c r="R103" s="8">
        <f t="shared" si="42"/>
        <v>2500000</v>
      </c>
    </row>
    <row r="104" spans="1:18" s="3" customFormat="1" ht="28.5" hidden="1" customHeight="1">
      <c r="A104" s="14">
        <v>5</v>
      </c>
      <c r="B104" s="11" t="s">
        <v>70</v>
      </c>
      <c r="C104" s="27">
        <v>20000000</v>
      </c>
      <c r="D104" s="27">
        <v>20000000</v>
      </c>
      <c r="E104" s="27">
        <v>46822680</v>
      </c>
      <c r="F104" s="27">
        <v>9750000</v>
      </c>
      <c r="G104" s="28">
        <v>77000000</v>
      </c>
      <c r="H104" s="27">
        <v>9687600</v>
      </c>
      <c r="I104" s="29">
        <v>38304000</v>
      </c>
      <c r="J104" s="27">
        <v>35100000</v>
      </c>
      <c r="K104" s="27">
        <v>4950000</v>
      </c>
      <c r="L104" s="27">
        <v>54245000</v>
      </c>
      <c r="M104" s="27">
        <v>45000000</v>
      </c>
      <c r="N104" s="27">
        <v>32000000</v>
      </c>
      <c r="O104" s="27"/>
      <c r="P104" s="27">
        <v>30975000</v>
      </c>
      <c r="Q104" s="27">
        <v>15000000</v>
      </c>
      <c r="R104" s="8">
        <f t="shared" si="42"/>
        <v>438834280</v>
      </c>
    </row>
    <row r="105" spans="1:18" s="3" customFormat="1" ht="28.5" hidden="1" customHeight="1">
      <c r="A105" s="14">
        <v>6</v>
      </c>
      <c r="B105" s="11" t="s">
        <v>71</v>
      </c>
      <c r="C105" s="6"/>
      <c r="D105" s="6"/>
      <c r="E105" s="6"/>
      <c r="F105" s="6"/>
      <c r="G105" s="6"/>
      <c r="H105" s="6"/>
      <c r="I105" s="6"/>
      <c r="J105" s="6"/>
      <c r="K105" s="6"/>
      <c r="L105" s="6"/>
      <c r="M105" s="6"/>
      <c r="N105" s="6"/>
      <c r="O105" s="6"/>
      <c r="P105" s="6"/>
      <c r="Q105" s="6"/>
      <c r="R105" s="8">
        <f t="shared" si="42"/>
        <v>0</v>
      </c>
    </row>
    <row r="106" spans="1:18" s="3" customFormat="1" ht="28.5" hidden="1" customHeight="1">
      <c r="A106" s="14">
        <v>7</v>
      </c>
      <c r="B106" s="11" t="s">
        <v>72</v>
      </c>
      <c r="C106" s="29"/>
      <c r="D106" s="29"/>
      <c r="E106" s="29"/>
      <c r="F106" s="29"/>
      <c r="G106" s="29"/>
      <c r="H106" s="29"/>
      <c r="I106" s="29"/>
      <c r="J106" s="27"/>
      <c r="K106" s="29"/>
      <c r="L106" s="29"/>
      <c r="M106" s="29"/>
      <c r="N106" s="29"/>
      <c r="O106" s="29"/>
      <c r="P106" s="29"/>
      <c r="Q106" s="29"/>
      <c r="R106" s="8">
        <f t="shared" si="42"/>
        <v>0</v>
      </c>
    </row>
    <row r="107" spans="1:18" s="3" customFormat="1" ht="28.5" hidden="1" customHeight="1">
      <c r="A107" s="14">
        <v>8</v>
      </c>
      <c r="B107" s="11" t="s">
        <v>73</v>
      </c>
      <c r="C107" s="27">
        <v>95000000</v>
      </c>
      <c r="D107" s="27"/>
      <c r="E107" s="27"/>
      <c r="F107" s="27"/>
      <c r="G107" s="28"/>
      <c r="H107" s="27"/>
      <c r="I107" s="29"/>
      <c r="J107" s="27"/>
      <c r="K107" s="27"/>
      <c r="L107" s="27"/>
      <c r="M107" s="27"/>
      <c r="N107" s="27"/>
      <c r="O107" s="27">
        <v>20000000</v>
      </c>
      <c r="P107" s="27"/>
      <c r="Q107" s="27"/>
      <c r="R107" s="8">
        <f t="shared" si="42"/>
        <v>115000000</v>
      </c>
    </row>
    <row r="108" spans="1:18" s="3" customFormat="1" ht="28.5" hidden="1" customHeight="1">
      <c r="A108" s="14">
        <v>9</v>
      </c>
      <c r="B108" s="11" t="s">
        <v>74</v>
      </c>
      <c r="C108" s="27">
        <v>1177080146</v>
      </c>
      <c r="D108" s="27">
        <v>1450541228</v>
      </c>
      <c r="E108" s="27">
        <v>1184551359</v>
      </c>
      <c r="F108" s="27">
        <v>1863865004</v>
      </c>
      <c r="G108" s="28">
        <v>1650538447</v>
      </c>
      <c r="H108" s="27">
        <v>1565481921</v>
      </c>
      <c r="I108" s="29">
        <v>1515887686</v>
      </c>
      <c r="J108" s="27">
        <v>1422227049</v>
      </c>
      <c r="K108" s="27">
        <v>1791470618</v>
      </c>
      <c r="L108" s="27">
        <v>1530139260</v>
      </c>
      <c r="M108" s="27">
        <v>1604606059</v>
      </c>
      <c r="N108" s="27">
        <v>1289299832</v>
      </c>
      <c r="O108" s="27">
        <v>1987515928</v>
      </c>
      <c r="P108" s="27">
        <v>1757040638</v>
      </c>
      <c r="Q108" s="27">
        <v>1232156785</v>
      </c>
      <c r="R108" s="8">
        <f t="shared" si="42"/>
        <v>23022401960</v>
      </c>
    </row>
    <row r="109" spans="1:18" s="3" customFormat="1" ht="28.5" hidden="1" customHeight="1">
      <c r="A109" s="14">
        <v>10</v>
      </c>
      <c r="B109" s="18" t="s">
        <v>75</v>
      </c>
      <c r="C109" s="27">
        <v>8951000</v>
      </c>
      <c r="D109" s="27">
        <v>40851000</v>
      </c>
      <c r="E109" s="27">
        <v>12551000</v>
      </c>
      <c r="F109" s="27">
        <v>49451000</v>
      </c>
      <c r="G109" s="28">
        <v>79008000</v>
      </c>
      <c r="H109" s="27">
        <v>8951000</v>
      </c>
      <c r="I109" s="29">
        <v>8451000</v>
      </c>
      <c r="J109" s="27"/>
      <c r="K109" s="27">
        <v>23302000</v>
      </c>
      <c r="L109" s="27">
        <v>35804000</v>
      </c>
      <c r="M109" s="27">
        <v>43000000</v>
      </c>
      <c r="N109" s="27">
        <v>13451000</v>
      </c>
      <c r="O109" s="27">
        <v>80451000</v>
      </c>
      <c r="P109" s="27">
        <v>38601000</v>
      </c>
      <c r="Q109" s="27"/>
      <c r="R109" s="8">
        <f t="shared" si="42"/>
        <v>442823000</v>
      </c>
    </row>
    <row r="110" spans="1:18" s="3" customFormat="1" ht="29.1" customHeight="1">
      <c r="A110" s="33">
        <v>2</v>
      </c>
      <c r="B110" s="19" t="s">
        <v>45</v>
      </c>
      <c r="C110" s="34"/>
      <c r="D110" s="34"/>
      <c r="E110" s="34"/>
      <c r="F110" s="34"/>
      <c r="G110" s="35"/>
      <c r="H110" s="34"/>
      <c r="I110" s="36"/>
      <c r="J110" s="34"/>
      <c r="K110" s="34"/>
      <c r="L110" s="34"/>
      <c r="M110" s="34"/>
      <c r="N110" s="34"/>
      <c r="O110" s="34"/>
      <c r="P110" s="34"/>
      <c r="Q110" s="34"/>
      <c r="R110" s="37"/>
    </row>
    <row r="111" spans="1:18" s="3" customFormat="1" ht="29.1" customHeight="1">
      <c r="A111" s="354" t="s">
        <v>95</v>
      </c>
      <c r="B111" s="355"/>
      <c r="C111" s="30">
        <f>C73-C97</f>
        <v>2461742385</v>
      </c>
      <c r="D111" s="30">
        <f t="shared" ref="D111:R111" si="43">D73-D97</f>
        <v>1199588751</v>
      </c>
      <c r="E111" s="30">
        <f t="shared" si="43"/>
        <v>803060486</v>
      </c>
      <c r="F111" s="30">
        <f t="shared" si="43"/>
        <v>1132598988</v>
      </c>
      <c r="G111" s="30">
        <f t="shared" si="43"/>
        <v>1300063222</v>
      </c>
      <c r="H111" s="30">
        <f t="shared" si="43"/>
        <v>898358288</v>
      </c>
      <c r="I111" s="30">
        <f t="shared" si="43"/>
        <v>1568083231</v>
      </c>
      <c r="J111" s="30">
        <f t="shared" si="43"/>
        <v>1309485013</v>
      </c>
      <c r="K111" s="30">
        <f t="shared" si="43"/>
        <v>2129976899</v>
      </c>
      <c r="L111" s="30">
        <f t="shared" si="43"/>
        <v>1906281928</v>
      </c>
      <c r="M111" s="30">
        <f t="shared" si="43"/>
        <v>1131840983</v>
      </c>
      <c r="N111" s="30">
        <f t="shared" si="43"/>
        <v>2317351855</v>
      </c>
      <c r="O111" s="30">
        <f t="shared" si="43"/>
        <v>1135820345</v>
      </c>
      <c r="P111" s="30">
        <f t="shared" si="43"/>
        <v>2240891884</v>
      </c>
      <c r="Q111" s="30">
        <f t="shared" si="43"/>
        <v>502354186</v>
      </c>
      <c r="R111" s="30">
        <f t="shared" si="43"/>
        <v>22037498444</v>
      </c>
    </row>
    <row r="112" spans="1:18" s="3" customFormat="1" ht="29.1" customHeight="1">
      <c r="A112" s="1"/>
      <c r="B112" s="17" t="s">
        <v>119</v>
      </c>
      <c r="C112" s="51">
        <v>761414162</v>
      </c>
      <c r="D112" s="51">
        <v>672959947</v>
      </c>
      <c r="E112" s="51">
        <v>210444152</v>
      </c>
      <c r="F112" s="51">
        <v>730816338</v>
      </c>
      <c r="G112" s="52">
        <v>1026836497</v>
      </c>
      <c r="H112" s="51">
        <v>614464354</v>
      </c>
      <c r="I112" s="51">
        <v>929624688</v>
      </c>
      <c r="J112" s="51">
        <v>356166185</v>
      </c>
      <c r="K112" s="51">
        <v>790182882</v>
      </c>
      <c r="L112" s="51">
        <v>605264573</v>
      </c>
      <c r="M112" s="51">
        <v>394090373</v>
      </c>
      <c r="N112" s="51">
        <v>794992518</v>
      </c>
      <c r="O112" s="51">
        <v>828486646</v>
      </c>
      <c r="P112" s="51">
        <v>847890757</v>
      </c>
      <c r="Q112" s="51">
        <v>635415159</v>
      </c>
      <c r="R112" s="53">
        <f t="shared" ref="R112" si="44">C112+D112+E112+F112+G112+H112+I112+J112+K112+L112+M112+N112+O112+P112+Q112</f>
        <v>10199049231</v>
      </c>
    </row>
    <row r="113" spans="1:18" s="3" customFormat="1" ht="29.1" customHeight="1">
      <c r="A113" s="1"/>
      <c r="B113" s="1"/>
      <c r="C113" s="1"/>
      <c r="D113" s="1"/>
      <c r="E113" s="1"/>
      <c r="F113" s="1"/>
      <c r="G113" s="1"/>
      <c r="H113" s="1"/>
      <c r="I113" s="1"/>
      <c r="J113" s="1"/>
      <c r="K113" s="1"/>
      <c r="L113" s="1"/>
      <c r="M113" s="1"/>
      <c r="N113" s="1"/>
      <c r="O113" s="1"/>
      <c r="P113" s="1"/>
      <c r="Q113" s="1"/>
      <c r="R113" s="1"/>
    </row>
    <row r="114" spans="1:18" s="3" customFormat="1" ht="29.1" customHeight="1">
      <c r="A114" s="1"/>
      <c r="B114" s="1"/>
      <c r="C114" s="1"/>
      <c r="D114" s="1"/>
      <c r="E114" s="1"/>
      <c r="F114" s="1"/>
      <c r="G114" s="1"/>
      <c r="H114" s="1"/>
      <c r="I114" s="1"/>
      <c r="J114" s="1"/>
      <c r="K114" s="1"/>
      <c r="L114" s="1"/>
      <c r="M114" s="1"/>
      <c r="N114" s="1"/>
      <c r="O114" s="1"/>
      <c r="P114" s="1"/>
      <c r="Q114" s="1"/>
      <c r="R114" s="1"/>
    </row>
    <row r="115" spans="1:18" s="3" customFormat="1" ht="29.1" customHeight="1">
      <c r="A115" s="1"/>
      <c r="B115" s="1"/>
      <c r="C115" s="1"/>
      <c r="D115" s="1"/>
      <c r="E115" s="1"/>
      <c r="F115" s="1"/>
      <c r="G115" s="1"/>
      <c r="H115" s="1"/>
      <c r="I115" s="1"/>
      <c r="J115" s="1"/>
      <c r="K115" s="1"/>
      <c r="L115" s="1"/>
      <c r="M115" s="1"/>
      <c r="N115" s="1"/>
      <c r="O115" s="1"/>
      <c r="P115" s="1"/>
      <c r="Q115" s="1"/>
      <c r="R115" s="1"/>
    </row>
    <row r="116" spans="1:18" s="3" customFormat="1" ht="29.1" customHeight="1">
      <c r="A116" s="1"/>
      <c r="B116" s="1"/>
      <c r="C116" s="1"/>
      <c r="D116" s="1"/>
      <c r="E116" s="1"/>
      <c r="F116" s="1"/>
      <c r="G116" s="1"/>
      <c r="H116" s="1"/>
      <c r="I116" s="1"/>
      <c r="J116" s="1"/>
      <c r="K116" s="1"/>
      <c r="L116" s="1"/>
      <c r="M116" s="1"/>
      <c r="N116" s="1"/>
      <c r="O116" s="1"/>
      <c r="P116" s="1"/>
      <c r="Q116" s="1"/>
      <c r="R116" s="1"/>
    </row>
    <row r="117" spans="1:18" s="3" customFormat="1" ht="29.1" customHeight="1">
      <c r="A117" s="1"/>
      <c r="B117" s="1"/>
      <c r="C117" s="1"/>
      <c r="D117" s="1"/>
      <c r="E117" s="1"/>
      <c r="F117" s="1"/>
      <c r="G117" s="1"/>
      <c r="H117" s="1"/>
      <c r="I117" s="1"/>
      <c r="J117" s="1"/>
      <c r="K117" s="1"/>
      <c r="L117" s="1"/>
      <c r="M117" s="1"/>
      <c r="N117" s="1"/>
      <c r="O117" s="1"/>
      <c r="P117" s="1"/>
      <c r="Q117" s="1"/>
      <c r="R117" s="1"/>
    </row>
    <row r="118" spans="1:18" s="3" customFormat="1" ht="29.1" customHeight="1">
      <c r="A118" s="1"/>
      <c r="B118" s="1"/>
      <c r="C118" s="1"/>
      <c r="D118" s="1"/>
      <c r="E118" s="1"/>
      <c r="F118" s="1"/>
      <c r="G118" s="1"/>
      <c r="H118" s="1"/>
      <c r="I118" s="1"/>
      <c r="J118" s="1"/>
      <c r="K118" s="1"/>
      <c r="L118" s="1"/>
      <c r="M118" s="1"/>
      <c r="N118" s="1"/>
      <c r="O118" s="1"/>
      <c r="P118" s="1"/>
      <c r="Q118" s="1"/>
      <c r="R118" s="1"/>
    </row>
    <row r="119" spans="1:18" s="3" customFormat="1" ht="29.1" customHeight="1">
      <c r="A119" s="1"/>
      <c r="B119" s="1"/>
      <c r="C119" s="1"/>
      <c r="D119" s="1"/>
      <c r="E119" s="1"/>
      <c r="F119" s="1"/>
      <c r="G119" s="1"/>
      <c r="H119" s="1"/>
      <c r="I119" s="1"/>
      <c r="J119" s="1"/>
      <c r="K119" s="1"/>
      <c r="L119" s="1"/>
      <c r="M119" s="1"/>
      <c r="N119" s="1"/>
      <c r="O119" s="1"/>
      <c r="P119" s="1"/>
      <c r="Q119" s="1"/>
      <c r="R119" s="1"/>
    </row>
    <row r="120" spans="1:18" s="3" customFormat="1" ht="29.1" customHeight="1">
      <c r="A120" s="1"/>
      <c r="B120" s="1"/>
      <c r="C120" s="1"/>
      <c r="D120" s="1"/>
      <c r="E120" s="1"/>
      <c r="F120" s="1"/>
      <c r="G120" s="1"/>
      <c r="H120" s="1"/>
      <c r="I120" s="1"/>
      <c r="J120" s="1"/>
      <c r="K120" s="1"/>
      <c r="L120" s="1"/>
      <c r="M120" s="1"/>
      <c r="N120" s="1"/>
      <c r="O120" s="1"/>
      <c r="P120" s="1"/>
      <c r="Q120" s="1"/>
      <c r="R120" s="1"/>
    </row>
    <row r="121" spans="1:18" s="3" customFormat="1" ht="29.1" customHeight="1">
      <c r="A121" s="1"/>
      <c r="B121" s="1"/>
      <c r="C121" s="1"/>
      <c r="D121" s="1"/>
      <c r="E121" s="1"/>
      <c r="F121" s="1"/>
      <c r="G121" s="1"/>
      <c r="H121" s="1"/>
      <c r="I121" s="1"/>
      <c r="J121" s="1"/>
      <c r="K121" s="1"/>
      <c r="L121" s="1"/>
      <c r="M121" s="1"/>
      <c r="N121" s="1"/>
      <c r="O121" s="1"/>
      <c r="P121" s="1"/>
      <c r="Q121" s="1"/>
      <c r="R121" s="1"/>
    </row>
    <row r="122" spans="1:18" s="3" customFormat="1" ht="29.1" customHeight="1">
      <c r="A122" s="1"/>
      <c r="B122" s="1"/>
      <c r="C122" s="1"/>
      <c r="D122" s="1"/>
      <c r="E122" s="1"/>
      <c r="F122" s="1"/>
      <c r="G122" s="1"/>
      <c r="H122" s="1"/>
      <c r="I122" s="1"/>
      <c r="J122" s="1"/>
      <c r="K122" s="1"/>
      <c r="L122" s="1"/>
      <c r="M122" s="1"/>
      <c r="N122" s="1"/>
      <c r="O122" s="1"/>
      <c r="P122" s="1"/>
      <c r="Q122" s="1"/>
      <c r="R122" s="1"/>
    </row>
    <row r="123" spans="1:18" s="3" customFormat="1" ht="29.1" customHeight="1">
      <c r="A123" s="1"/>
      <c r="B123" s="1"/>
      <c r="C123" s="1"/>
      <c r="D123" s="1"/>
      <c r="E123" s="1"/>
      <c r="F123" s="1"/>
      <c r="G123" s="1"/>
      <c r="H123" s="1"/>
      <c r="I123" s="1"/>
      <c r="J123" s="1"/>
      <c r="K123" s="1"/>
      <c r="L123" s="1"/>
      <c r="M123" s="1"/>
      <c r="N123" s="1"/>
      <c r="O123" s="1"/>
      <c r="P123" s="1"/>
      <c r="Q123" s="1"/>
      <c r="R123" s="1"/>
    </row>
    <row r="124" spans="1:18" s="3" customFormat="1" ht="29.1" customHeight="1">
      <c r="A124" s="1"/>
      <c r="B124" s="1"/>
      <c r="C124" s="1"/>
      <c r="D124" s="1"/>
      <c r="E124" s="1"/>
      <c r="F124" s="1"/>
      <c r="G124" s="1"/>
      <c r="H124" s="1"/>
      <c r="I124" s="1"/>
      <c r="J124" s="1"/>
      <c r="K124" s="1"/>
      <c r="L124" s="1"/>
      <c r="M124" s="1"/>
      <c r="N124" s="1"/>
      <c r="O124" s="1"/>
      <c r="P124" s="1"/>
      <c r="Q124" s="1"/>
      <c r="R124" s="1"/>
    </row>
    <row r="125" spans="1:18" s="3" customFormat="1" ht="29.1" customHeight="1">
      <c r="A125" s="1"/>
      <c r="B125" s="1"/>
      <c r="C125" s="1"/>
      <c r="D125" s="1"/>
      <c r="E125" s="1"/>
      <c r="F125" s="1"/>
      <c r="G125" s="1"/>
      <c r="H125" s="1"/>
      <c r="I125" s="1"/>
      <c r="J125" s="1"/>
      <c r="K125" s="1"/>
      <c r="L125" s="1"/>
      <c r="M125" s="1"/>
      <c r="N125" s="1"/>
      <c r="O125" s="1"/>
      <c r="P125" s="1"/>
      <c r="Q125" s="1"/>
      <c r="R125" s="1"/>
    </row>
    <row r="126" spans="1:18" s="3" customFormat="1" ht="29.1" customHeight="1">
      <c r="A126" s="1"/>
      <c r="B126" s="1"/>
      <c r="C126" s="1"/>
      <c r="D126" s="1"/>
      <c r="E126" s="1"/>
      <c r="F126" s="1"/>
      <c r="G126" s="1"/>
      <c r="H126" s="1"/>
      <c r="I126" s="1"/>
      <c r="J126" s="1"/>
      <c r="K126" s="1"/>
      <c r="L126" s="1"/>
      <c r="M126" s="1"/>
      <c r="N126" s="1"/>
      <c r="O126" s="1"/>
      <c r="P126" s="1"/>
      <c r="Q126" s="1"/>
      <c r="R126" s="1"/>
    </row>
    <row r="127" spans="1:18" s="3" customFormat="1" ht="29.1" customHeight="1">
      <c r="A127" s="1"/>
      <c r="B127" s="1"/>
      <c r="C127" s="1"/>
      <c r="D127" s="1"/>
      <c r="E127" s="1"/>
      <c r="F127" s="1"/>
      <c r="G127" s="1"/>
      <c r="H127" s="1"/>
      <c r="I127" s="1"/>
      <c r="J127" s="1"/>
      <c r="K127" s="1"/>
      <c r="L127" s="1"/>
      <c r="M127" s="1"/>
      <c r="N127" s="1"/>
      <c r="O127" s="1"/>
      <c r="P127" s="1"/>
      <c r="Q127" s="1"/>
      <c r="R127" s="1"/>
    </row>
    <row r="128" spans="1:18" s="3" customFormat="1" ht="29.1" customHeight="1">
      <c r="A128" s="1"/>
      <c r="B128" s="1"/>
      <c r="C128" s="1"/>
      <c r="D128" s="1"/>
      <c r="E128" s="1"/>
      <c r="F128" s="1"/>
      <c r="G128" s="1"/>
      <c r="H128" s="1"/>
      <c r="I128" s="1"/>
      <c r="J128" s="1"/>
      <c r="K128" s="1"/>
      <c r="L128" s="1"/>
      <c r="M128" s="1"/>
      <c r="N128" s="1"/>
      <c r="O128" s="1"/>
      <c r="P128" s="1"/>
      <c r="Q128" s="1"/>
      <c r="R128" s="1"/>
    </row>
    <row r="129" spans="1:18" s="3" customFormat="1" ht="29.1" customHeight="1">
      <c r="A129" s="1"/>
      <c r="B129" s="1"/>
      <c r="C129" s="1"/>
      <c r="D129" s="1"/>
      <c r="E129" s="1"/>
      <c r="F129" s="1"/>
      <c r="G129" s="1"/>
      <c r="H129" s="1"/>
      <c r="I129" s="1"/>
      <c r="J129" s="1"/>
      <c r="K129" s="1"/>
      <c r="L129" s="1"/>
      <c r="M129" s="1"/>
      <c r="N129" s="1"/>
      <c r="O129" s="1"/>
      <c r="P129" s="1"/>
      <c r="Q129" s="1"/>
      <c r="R129" s="1"/>
    </row>
    <row r="130" spans="1:18" s="3" customFormat="1" ht="29.1" customHeight="1">
      <c r="A130" s="1"/>
      <c r="B130" s="1"/>
      <c r="C130" s="1"/>
      <c r="D130" s="1"/>
      <c r="E130" s="1"/>
      <c r="F130" s="1"/>
      <c r="G130" s="1"/>
      <c r="H130" s="1"/>
      <c r="I130" s="1"/>
      <c r="J130" s="1"/>
      <c r="K130" s="1"/>
      <c r="L130" s="1"/>
      <c r="M130" s="1"/>
      <c r="N130" s="1"/>
      <c r="O130" s="1"/>
      <c r="P130" s="1"/>
      <c r="Q130" s="1"/>
      <c r="R130" s="1"/>
    </row>
    <row r="131" spans="1:18" s="3" customFormat="1" ht="29.1" customHeight="1">
      <c r="A131" s="1"/>
      <c r="B131" s="1"/>
      <c r="C131" s="1"/>
      <c r="D131" s="1"/>
      <c r="E131" s="1"/>
      <c r="F131" s="1"/>
      <c r="G131" s="1"/>
      <c r="H131" s="1"/>
      <c r="I131" s="1"/>
      <c r="J131" s="1"/>
      <c r="K131" s="1"/>
      <c r="L131" s="1"/>
      <c r="M131" s="1"/>
      <c r="N131" s="1"/>
      <c r="O131" s="1"/>
      <c r="P131" s="1"/>
      <c r="Q131" s="1"/>
      <c r="R131" s="1"/>
    </row>
    <row r="132" spans="1:18" s="3" customFormat="1" ht="29.1" customHeight="1">
      <c r="A132" s="1"/>
      <c r="B132" s="1"/>
      <c r="C132" s="1"/>
      <c r="D132" s="1"/>
      <c r="E132" s="1"/>
      <c r="F132" s="1"/>
      <c r="G132" s="1"/>
      <c r="H132" s="1"/>
      <c r="I132" s="1"/>
      <c r="J132" s="1"/>
      <c r="K132" s="1"/>
      <c r="L132" s="1"/>
      <c r="M132" s="1"/>
      <c r="N132" s="1"/>
      <c r="O132" s="1"/>
      <c r="P132" s="1"/>
      <c r="Q132" s="1"/>
      <c r="R132" s="1"/>
    </row>
    <row r="133" spans="1:18" s="3" customFormat="1" ht="29.1" customHeight="1">
      <c r="A133" s="1"/>
      <c r="B133" s="1"/>
      <c r="C133" s="1"/>
      <c r="D133" s="1"/>
      <c r="E133" s="1"/>
      <c r="F133" s="1"/>
      <c r="G133" s="1"/>
      <c r="H133" s="1"/>
      <c r="I133" s="1"/>
      <c r="J133" s="1"/>
      <c r="K133" s="1"/>
      <c r="L133" s="1"/>
      <c r="M133" s="1"/>
      <c r="N133" s="1"/>
      <c r="O133" s="1"/>
      <c r="P133" s="1"/>
      <c r="Q133" s="1"/>
      <c r="R133" s="1"/>
    </row>
    <row r="134" spans="1:18" s="3" customFormat="1" ht="29.1" customHeight="1">
      <c r="A134" s="1"/>
      <c r="B134" s="1"/>
      <c r="C134" s="1"/>
      <c r="D134" s="1"/>
      <c r="E134" s="1"/>
      <c r="F134" s="1"/>
      <c r="G134" s="1"/>
      <c r="H134" s="1"/>
      <c r="I134" s="1"/>
      <c r="J134" s="1"/>
      <c r="K134" s="1"/>
      <c r="L134" s="1"/>
      <c r="M134" s="1"/>
      <c r="N134" s="1"/>
      <c r="O134" s="1"/>
      <c r="P134" s="1"/>
      <c r="Q134" s="1"/>
      <c r="R134" s="1"/>
    </row>
    <row r="135" spans="1:18" s="3" customFormat="1" ht="29.1" customHeight="1">
      <c r="A135" s="1"/>
      <c r="B135" s="1"/>
      <c r="C135" s="1"/>
      <c r="D135" s="1"/>
      <c r="E135" s="1"/>
      <c r="F135" s="1"/>
      <c r="G135" s="1"/>
      <c r="H135" s="1"/>
      <c r="I135" s="1"/>
      <c r="J135" s="1"/>
      <c r="K135" s="1"/>
      <c r="L135" s="1"/>
      <c r="M135" s="1"/>
      <c r="N135" s="1"/>
      <c r="O135" s="1"/>
      <c r="P135" s="1"/>
      <c r="Q135" s="1"/>
      <c r="R135" s="1"/>
    </row>
    <row r="136" spans="1:18" s="3" customFormat="1" ht="29.1" customHeight="1">
      <c r="A136" s="1"/>
      <c r="B136" s="1"/>
      <c r="C136" s="1"/>
      <c r="D136" s="1"/>
      <c r="E136" s="1"/>
      <c r="F136" s="1"/>
      <c r="G136" s="1"/>
      <c r="H136" s="1"/>
      <c r="I136" s="1"/>
      <c r="J136" s="1"/>
      <c r="K136" s="1"/>
      <c r="L136" s="1"/>
      <c r="M136" s="1"/>
      <c r="N136" s="1"/>
      <c r="O136" s="1"/>
      <c r="P136" s="1"/>
      <c r="Q136" s="1"/>
      <c r="R136" s="1"/>
    </row>
    <row r="137" spans="1:18" s="3" customFormat="1" ht="29.1" customHeight="1">
      <c r="A137" s="1"/>
      <c r="B137" s="1"/>
      <c r="C137" s="1"/>
      <c r="D137" s="1"/>
      <c r="E137" s="1"/>
      <c r="F137" s="1"/>
      <c r="G137" s="1"/>
      <c r="H137" s="1"/>
      <c r="I137" s="1"/>
      <c r="J137" s="1"/>
      <c r="K137" s="1"/>
      <c r="L137" s="1"/>
      <c r="M137" s="1"/>
      <c r="N137" s="1"/>
      <c r="O137" s="1"/>
      <c r="P137" s="1"/>
      <c r="Q137" s="1"/>
      <c r="R137" s="1"/>
    </row>
    <row r="138" spans="1:18" s="3" customFormat="1" ht="29.1" customHeight="1">
      <c r="A138" s="1"/>
      <c r="B138" s="1"/>
      <c r="C138" s="1"/>
      <c r="D138" s="1"/>
      <c r="E138" s="1"/>
      <c r="F138" s="1"/>
      <c r="G138" s="1"/>
      <c r="H138" s="1"/>
      <c r="I138" s="1"/>
      <c r="J138" s="1"/>
      <c r="K138" s="1"/>
      <c r="L138" s="1"/>
      <c r="M138" s="1"/>
      <c r="N138" s="1"/>
      <c r="O138" s="1"/>
      <c r="P138" s="1"/>
      <c r="Q138" s="1"/>
      <c r="R138" s="1"/>
    </row>
    <row r="139" spans="1:18" s="3" customFormat="1" ht="29.1" customHeight="1">
      <c r="A139" s="1"/>
      <c r="B139" s="1"/>
      <c r="C139" s="1"/>
      <c r="D139" s="1"/>
      <c r="E139" s="1"/>
      <c r="F139" s="1"/>
      <c r="G139" s="1"/>
      <c r="H139" s="1"/>
      <c r="I139" s="1"/>
      <c r="J139" s="1"/>
      <c r="K139" s="1"/>
      <c r="L139" s="1"/>
      <c r="M139" s="1"/>
      <c r="N139" s="1"/>
      <c r="O139" s="1"/>
      <c r="P139" s="1"/>
      <c r="Q139" s="1"/>
      <c r="R139" s="1"/>
    </row>
    <row r="140" spans="1:18" s="3" customFormat="1" ht="29.1" customHeight="1">
      <c r="A140" s="1"/>
      <c r="B140" s="1"/>
      <c r="C140" s="1"/>
      <c r="D140" s="1"/>
      <c r="E140" s="1"/>
      <c r="F140" s="1"/>
      <c r="G140" s="1"/>
      <c r="H140" s="1"/>
      <c r="I140" s="1"/>
      <c r="J140" s="1"/>
      <c r="K140" s="1"/>
      <c r="L140" s="1"/>
      <c r="M140" s="1"/>
      <c r="N140" s="1"/>
      <c r="O140" s="1"/>
      <c r="P140" s="1"/>
      <c r="Q140" s="1"/>
      <c r="R140" s="1"/>
    </row>
    <row r="141" spans="1:18" s="3" customFormat="1" ht="29.1" customHeight="1">
      <c r="A141" s="1"/>
      <c r="B141" s="1"/>
      <c r="C141" s="1"/>
      <c r="D141" s="1"/>
      <c r="E141" s="1"/>
      <c r="F141" s="1"/>
      <c r="G141" s="1"/>
      <c r="H141" s="1"/>
      <c r="I141" s="1"/>
      <c r="J141" s="1"/>
      <c r="K141" s="1"/>
      <c r="L141" s="1"/>
      <c r="M141" s="1"/>
      <c r="N141" s="1"/>
      <c r="O141" s="1"/>
      <c r="P141" s="1"/>
      <c r="Q141" s="1"/>
      <c r="R141" s="1"/>
    </row>
    <row r="142" spans="1:18" s="3" customFormat="1" ht="29.1" customHeight="1">
      <c r="A142" s="1"/>
      <c r="B142" s="1"/>
      <c r="C142" s="1"/>
      <c r="D142" s="1"/>
      <c r="E142" s="1"/>
      <c r="F142" s="1"/>
      <c r="G142" s="1"/>
      <c r="H142" s="1"/>
      <c r="I142" s="1"/>
      <c r="J142" s="1"/>
      <c r="K142" s="1"/>
      <c r="L142" s="1"/>
      <c r="M142" s="1"/>
      <c r="N142" s="1"/>
      <c r="O142" s="1"/>
      <c r="P142" s="1"/>
      <c r="Q142" s="1"/>
      <c r="R142" s="1"/>
    </row>
    <row r="143" spans="1:18" s="3" customFormat="1" ht="29.1" customHeight="1">
      <c r="A143" s="1"/>
      <c r="B143" s="1"/>
      <c r="C143" s="1"/>
      <c r="D143" s="1"/>
      <c r="E143" s="1"/>
      <c r="F143" s="1"/>
      <c r="G143" s="1"/>
      <c r="H143" s="1"/>
      <c r="I143" s="1"/>
      <c r="J143" s="1"/>
      <c r="K143" s="1"/>
      <c r="L143" s="1"/>
      <c r="M143" s="1"/>
      <c r="N143" s="1"/>
      <c r="O143" s="1"/>
      <c r="P143" s="1"/>
      <c r="Q143" s="1"/>
      <c r="R143" s="1"/>
    </row>
    <row r="144" spans="1:18" s="3" customFormat="1" ht="29.1" customHeight="1">
      <c r="A144" s="1"/>
      <c r="B144" s="1"/>
      <c r="C144" s="1"/>
      <c r="D144" s="1"/>
      <c r="E144" s="1"/>
      <c r="F144" s="1"/>
      <c r="G144" s="1"/>
      <c r="H144" s="1"/>
      <c r="I144" s="1"/>
      <c r="J144" s="1"/>
      <c r="K144" s="1"/>
      <c r="L144" s="1"/>
      <c r="M144" s="1"/>
      <c r="N144" s="1"/>
      <c r="O144" s="1"/>
      <c r="P144" s="1"/>
      <c r="Q144" s="1"/>
      <c r="R144" s="1"/>
    </row>
    <row r="145" spans="1:18" s="3" customFormat="1" ht="29.1" customHeight="1">
      <c r="A145" s="1"/>
      <c r="B145" s="1"/>
      <c r="C145" s="1"/>
      <c r="D145" s="1"/>
      <c r="E145" s="1"/>
      <c r="F145" s="1"/>
      <c r="G145" s="1"/>
      <c r="H145" s="1"/>
      <c r="I145" s="1"/>
      <c r="J145" s="1"/>
      <c r="K145" s="1"/>
      <c r="L145" s="1"/>
      <c r="M145" s="1"/>
      <c r="N145" s="1"/>
      <c r="O145" s="1"/>
      <c r="P145" s="1"/>
      <c r="Q145" s="1"/>
      <c r="R145" s="1"/>
    </row>
    <row r="146" spans="1:18" s="3" customFormat="1" ht="29.1" customHeight="1">
      <c r="A146" s="1"/>
      <c r="B146" s="1"/>
      <c r="C146" s="1"/>
      <c r="D146" s="1"/>
      <c r="E146" s="1"/>
      <c r="F146" s="1"/>
      <c r="G146" s="1"/>
      <c r="H146" s="1"/>
      <c r="I146" s="1"/>
      <c r="J146" s="1"/>
      <c r="K146" s="1"/>
      <c r="L146" s="1"/>
      <c r="M146" s="1"/>
      <c r="N146" s="1"/>
      <c r="O146" s="1"/>
      <c r="P146" s="1"/>
      <c r="Q146" s="1"/>
      <c r="R146" s="1"/>
    </row>
    <row r="147" spans="1:18" s="3" customFormat="1" ht="29.1" customHeight="1">
      <c r="A147" s="1"/>
      <c r="B147" s="1"/>
      <c r="C147" s="1"/>
      <c r="D147" s="1"/>
      <c r="E147" s="1"/>
      <c r="F147" s="1"/>
      <c r="G147" s="1"/>
      <c r="H147" s="1"/>
      <c r="I147" s="1"/>
      <c r="J147" s="1"/>
      <c r="K147" s="1"/>
      <c r="L147" s="1"/>
      <c r="M147" s="1"/>
      <c r="N147" s="1"/>
      <c r="O147" s="1"/>
      <c r="P147" s="1"/>
      <c r="Q147" s="1"/>
      <c r="R147" s="1"/>
    </row>
    <row r="148" spans="1:18" s="3" customFormat="1" ht="29.1" customHeight="1">
      <c r="A148" s="1"/>
      <c r="B148" s="1"/>
      <c r="C148" s="1"/>
      <c r="D148" s="1"/>
      <c r="E148" s="1"/>
      <c r="F148" s="1"/>
      <c r="G148" s="1"/>
      <c r="H148" s="1"/>
      <c r="I148" s="1"/>
      <c r="J148" s="1"/>
      <c r="K148" s="1"/>
      <c r="L148" s="1"/>
      <c r="M148" s="1"/>
      <c r="N148" s="1"/>
      <c r="O148" s="1"/>
      <c r="P148" s="1"/>
      <c r="Q148" s="1"/>
      <c r="R148" s="1"/>
    </row>
    <row r="149" spans="1:18" s="3" customFormat="1" ht="29.1" customHeight="1">
      <c r="A149" s="1"/>
      <c r="B149" s="1"/>
      <c r="C149" s="1"/>
      <c r="D149" s="1"/>
      <c r="E149" s="1"/>
      <c r="F149" s="1"/>
      <c r="G149" s="1"/>
      <c r="H149" s="1"/>
      <c r="I149" s="1"/>
      <c r="J149" s="1"/>
      <c r="K149" s="1"/>
      <c r="L149" s="1"/>
      <c r="M149" s="1"/>
      <c r="N149" s="1"/>
      <c r="O149" s="1"/>
      <c r="P149" s="1"/>
      <c r="Q149" s="1"/>
      <c r="R149" s="1"/>
    </row>
    <row r="150" spans="1:18" s="3" customFormat="1" ht="29.1" customHeight="1">
      <c r="A150" s="1"/>
      <c r="B150" s="1"/>
      <c r="C150" s="1"/>
      <c r="D150" s="1"/>
      <c r="E150" s="1"/>
      <c r="F150" s="1"/>
      <c r="G150" s="1"/>
      <c r="H150" s="1"/>
      <c r="I150" s="1"/>
      <c r="J150" s="1"/>
      <c r="K150" s="1"/>
      <c r="L150" s="1"/>
      <c r="M150" s="1"/>
      <c r="N150" s="1"/>
      <c r="O150" s="1"/>
      <c r="P150" s="1"/>
      <c r="Q150" s="1"/>
      <c r="R150" s="1"/>
    </row>
    <row r="151" spans="1:18" s="3" customFormat="1" ht="29.1" customHeight="1">
      <c r="A151" s="1"/>
      <c r="B151" s="1"/>
      <c r="C151" s="1"/>
      <c r="D151" s="1"/>
      <c r="E151" s="1"/>
      <c r="F151" s="1"/>
      <c r="G151" s="1"/>
      <c r="H151" s="1"/>
      <c r="I151" s="1"/>
      <c r="J151" s="1"/>
      <c r="K151" s="1"/>
      <c r="L151" s="1"/>
      <c r="M151" s="1"/>
      <c r="N151" s="1"/>
      <c r="O151" s="1"/>
      <c r="P151" s="1"/>
      <c r="Q151" s="1"/>
      <c r="R151" s="1"/>
    </row>
    <row r="152" spans="1:18" s="3" customFormat="1" ht="29.1" customHeight="1">
      <c r="A152" s="1"/>
      <c r="B152" s="1"/>
      <c r="C152" s="1"/>
      <c r="D152" s="1"/>
      <c r="E152" s="1"/>
      <c r="F152" s="1"/>
      <c r="G152" s="1"/>
      <c r="H152" s="1"/>
      <c r="I152" s="1"/>
      <c r="J152" s="1"/>
      <c r="K152" s="1"/>
      <c r="L152" s="1"/>
      <c r="M152" s="1"/>
      <c r="N152" s="1"/>
      <c r="O152" s="1"/>
      <c r="P152" s="1"/>
      <c r="Q152" s="1"/>
      <c r="R152" s="1"/>
    </row>
    <row r="153" spans="1:18" s="3" customFormat="1" ht="29.1" customHeight="1">
      <c r="A153" s="1"/>
      <c r="B153" s="1"/>
      <c r="C153" s="1"/>
      <c r="D153" s="1"/>
      <c r="E153" s="1"/>
      <c r="F153" s="1"/>
      <c r="G153" s="1"/>
      <c r="H153" s="1"/>
      <c r="I153" s="1"/>
      <c r="J153" s="1"/>
      <c r="K153" s="1"/>
      <c r="L153" s="1"/>
      <c r="M153" s="1"/>
      <c r="N153" s="1"/>
      <c r="O153" s="1"/>
      <c r="P153" s="1"/>
      <c r="Q153" s="1"/>
      <c r="R153" s="1"/>
    </row>
    <row r="154" spans="1:18" s="3" customFormat="1" ht="29.1" customHeight="1">
      <c r="A154" s="1"/>
      <c r="B154" s="1"/>
      <c r="C154" s="1"/>
      <c r="D154" s="1"/>
      <c r="E154" s="1"/>
      <c r="F154" s="1"/>
      <c r="G154" s="1"/>
      <c r="H154" s="1"/>
      <c r="I154" s="1"/>
      <c r="J154" s="1"/>
      <c r="K154" s="1"/>
      <c r="L154" s="1"/>
      <c r="M154" s="1"/>
      <c r="N154" s="1"/>
      <c r="O154" s="1"/>
      <c r="P154" s="1"/>
      <c r="Q154" s="1"/>
      <c r="R154" s="1"/>
    </row>
    <row r="155" spans="1:18" s="3" customFormat="1" ht="29.1" customHeight="1">
      <c r="A155" s="1"/>
      <c r="B155" s="1"/>
      <c r="C155" s="1"/>
      <c r="D155" s="1"/>
      <c r="E155" s="1"/>
      <c r="F155" s="1"/>
      <c r="G155" s="1"/>
      <c r="H155" s="1"/>
      <c r="I155" s="1"/>
      <c r="J155" s="1"/>
      <c r="K155" s="1"/>
      <c r="L155" s="1"/>
      <c r="M155" s="1"/>
      <c r="N155" s="1"/>
      <c r="O155" s="1"/>
      <c r="P155" s="1"/>
      <c r="Q155" s="1"/>
      <c r="R155" s="1"/>
    </row>
    <row r="156" spans="1:18" s="3" customFormat="1" ht="29.1" customHeight="1">
      <c r="A156" s="1"/>
      <c r="B156" s="1"/>
      <c r="C156" s="1"/>
      <c r="D156" s="1"/>
      <c r="E156" s="1"/>
      <c r="F156" s="1"/>
      <c r="G156" s="1"/>
      <c r="H156" s="1"/>
      <c r="I156" s="1"/>
      <c r="J156" s="1"/>
      <c r="K156" s="1"/>
      <c r="L156" s="1"/>
      <c r="M156" s="1"/>
      <c r="N156" s="1"/>
      <c r="O156" s="1"/>
      <c r="P156" s="1"/>
      <c r="Q156" s="1"/>
      <c r="R156" s="1"/>
    </row>
    <row r="157" spans="1:18" s="3" customFormat="1" ht="29.1" customHeight="1">
      <c r="A157" s="1"/>
      <c r="B157" s="1"/>
      <c r="C157" s="1"/>
      <c r="D157" s="1"/>
      <c r="E157" s="1"/>
      <c r="F157" s="1"/>
      <c r="G157" s="1"/>
      <c r="H157" s="1"/>
      <c r="I157" s="1"/>
      <c r="J157" s="1"/>
      <c r="K157" s="1"/>
      <c r="L157" s="1"/>
      <c r="M157" s="1"/>
      <c r="N157" s="1"/>
      <c r="O157" s="1"/>
      <c r="P157" s="1"/>
      <c r="Q157" s="1"/>
      <c r="R157" s="1"/>
    </row>
    <row r="158" spans="1:18" s="3" customFormat="1" ht="29.1" customHeight="1">
      <c r="A158" s="1"/>
      <c r="B158" s="1"/>
      <c r="C158" s="1"/>
      <c r="D158" s="1"/>
      <c r="E158" s="1"/>
      <c r="F158" s="1"/>
      <c r="G158" s="1"/>
      <c r="H158" s="1"/>
      <c r="I158" s="1"/>
      <c r="J158" s="1"/>
      <c r="K158" s="1"/>
      <c r="L158" s="1"/>
      <c r="M158" s="1"/>
      <c r="N158" s="1"/>
      <c r="O158" s="1"/>
      <c r="P158" s="1"/>
      <c r="Q158" s="1"/>
      <c r="R158" s="1"/>
    </row>
    <row r="159" spans="1:18" s="3" customFormat="1" ht="29.1" customHeight="1">
      <c r="A159" s="1"/>
      <c r="B159" s="1"/>
      <c r="C159" s="1"/>
      <c r="D159" s="1"/>
      <c r="E159" s="1"/>
      <c r="F159" s="1"/>
      <c r="G159" s="1"/>
      <c r="H159" s="1"/>
      <c r="I159" s="1"/>
      <c r="J159" s="1"/>
      <c r="K159" s="1"/>
      <c r="L159" s="1"/>
      <c r="M159" s="1"/>
      <c r="N159" s="1"/>
      <c r="O159" s="1"/>
      <c r="P159" s="1"/>
      <c r="Q159" s="1"/>
      <c r="R159" s="1"/>
    </row>
    <row r="160" spans="1:18" s="3" customFormat="1" ht="29.1" customHeight="1">
      <c r="A160" s="1"/>
      <c r="B160" s="1"/>
      <c r="C160" s="1"/>
      <c r="D160" s="1"/>
      <c r="E160" s="1"/>
      <c r="F160" s="1"/>
      <c r="G160" s="1"/>
      <c r="H160" s="1"/>
      <c r="I160" s="1"/>
      <c r="J160" s="1"/>
      <c r="K160" s="1"/>
      <c r="L160" s="1"/>
      <c r="M160" s="1"/>
      <c r="N160" s="1"/>
      <c r="O160" s="1"/>
      <c r="P160" s="1"/>
      <c r="Q160" s="1"/>
      <c r="R160" s="1"/>
    </row>
    <row r="161" spans="1:18" s="3" customFormat="1" ht="29.1" customHeight="1">
      <c r="A161" s="1"/>
      <c r="B161" s="1"/>
      <c r="C161" s="1"/>
      <c r="D161" s="1"/>
      <c r="E161" s="1"/>
      <c r="F161" s="1"/>
      <c r="G161" s="1"/>
      <c r="H161" s="1"/>
      <c r="I161" s="1"/>
      <c r="J161" s="1"/>
      <c r="K161" s="1"/>
      <c r="L161" s="1"/>
      <c r="M161" s="1"/>
      <c r="N161" s="1"/>
      <c r="O161" s="1"/>
      <c r="P161" s="1"/>
      <c r="Q161" s="1"/>
      <c r="R161" s="1"/>
    </row>
    <row r="162" spans="1:18" s="3" customFormat="1" ht="29.1" customHeight="1">
      <c r="A162" s="1"/>
      <c r="B162" s="1"/>
      <c r="C162" s="1"/>
      <c r="D162" s="1"/>
      <c r="E162" s="1"/>
      <c r="F162" s="1"/>
      <c r="G162" s="1"/>
      <c r="H162" s="1"/>
      <c r="I162" s="1"/>
      <c r="J162" s="1"/>
      <c r="K162" s="1"/>
      <c r="L162" s="1"/>
      <c r="M162" s="1"/>
      <c r="N162" s="1"/>
      <c r="O162" s="1"/>
      <c r="P162" s="1"/>
      <c r="Q162" s="1"/>
      <c r="R162" s="1"/>
    </row>
    <row r="163" spans="1:18" s="3" customFormat="1" ht="29.1" customHeight="1">
      <c r="A163" s="1"/>
      <c r="B163" s="1"/>
      <c r="C163" s="1"/>
      <c r="D163" s="1"/>
      <c r="E163" s="1"/>
      <c r="F163" s="1"/>
      <c r="G163" s="1"/>
      <c r="H163" s="1"/>
      <c r="I163" s="1"/>
      <c r="J163" s="1"/>
      <c r="K163" s="1"/>
      <c r="L163" s="1"/>
      <c r="M163" s="1"/>
      <c r="N163" s="1"/>
      <c r="O163" s="1"/>
      <c r="P163" s="1"/>
      <c r="Q163" s="1"/>
      <c r="R163" s="1"/>
    </row>
    <row r="164" spans="1:18" s="3" customFormat="1" ht="29.1" customHeight="1">
      <c r="A164" s="1"/>
      <c r="B164" s="1"/>
      <c r="C164" s="1"/>
      <c r="D164" s="1"/>
      <c r="E164" s="1"/>
      <c r="F164" s="1"/>
      <c r="G164" s="1"/>
      <c r="H164" s="1"/>
      <c r="I164" s="1"/>
      <c r="J164" s="1"/>
      <c r="K164" s="1"/>
      <c r="L164" s="1"/>
      <c r="M164" s="1"/>
      <c r="N164" s="1"/>
      <c r="O164" s="1"/>
      <c r="P164" s="1"/>
      <c r="Q164" s="1"/>
      <c r="R164" s="1"/>
    </row>
    <row r="165" spans="1:18" s="3" customFormat="1" ht="29.1" customHeight="1">
      <c r="A165" s="1"/>
      <c r="B165" s="1"/>
      <c r="C165" s="1"/>
      <c r="D165" s="1"/>
      <c r="E165" s="1"/>
      <c r="F165" s="1"/>
      <c r="G165" s="1"/>
      <c r="H165" s="1"/>
      <c r="I165" s="1"/>
      <c r="J165" s="1"/>
      <c r="K165" s="1"/>
      <c r="L165" s="1"/>
      <c r="M165" s="1"/>
      <c r="N165" s="1"/>
      <c r="O165" s="1"/>
      <c r="P165" s="1"/>
      <c r="Q165" s="1"/>
      <c r="R165" s="1"/>
    </row>
    <row r="166" spans="1:18" s="3" customFormat="1" ht="29.1" customHeight="1">
      <c r="A166" s="1"/>
      <c r="B166" s="1"/>
      <c r="C166" s="1"/>
      <c r="D166" s="1"/>
      <c r="E166" s="1"/>
      <c r="F166" s="1"/>
      <c r="G166" s="1"/>
      <c r="H166" s="1"/>
      <c r="I166" s="1"/>
      <c r="J166" s="1"/>
      <c r="K166" s="1"/>
      <c r="L166" s="1"/>
      <c r="M166" s="1"/>
      <c r="N166" s="1"/>
      <c r="O166" s="1"/>
      <c r="P166" s="1"/>
      <c r="Q166" s="1"/>
      <c r="R166" s="1"/>
    </row>
    <row r="167" spans="1:18" s="3" customFormat="1" ht="29.1" customHeight="1">
      <c r="A167" s="1"/>
      <c r="B167" s="1"/>
      <c r="C167" s="1"/>
      <c r="D167" s="1"/>
      <c r="E167" s="1"/>
      <c r="F167" s="1"/>
      <c r="G167" s="1"/>
      <c r="H167" s="1"/>
      <c r="I167" s="1"/>
      <c r="J167" s="1"/>
      <c r="K167" s="1"/>
      <c r="L167" s="1"/>
      <c r="M167" s="1"/>
      <c r="N167" s="1"/>
      <c r="O167" s="1"/>
      <c r="P167" s="1"/>
      <c r="Q167" s="1"/>
      <c r="R167" s="1"/>
    </row>
    <row r="168" spans="1:18" s="3" customFormat="1" ht="29.1" customHeight="1">
      <c r="A168" s="1"/>
      <c r="B168" s="1"/>
      <c r="C168" s="1"/>
      <c r="D168" s="1"/>
      <c r="E168" s="1"/>
      <c r="F168" s="1"/>
      <c r="G168" s="1"/>
      <c r="H168" s="1"/>
      <c r="I168" s="1"/>
      <c r="J168" s="1"/>
      <c r="K168" s="1"/>
      <c r="L168" s="1"/>
      <c r="M168" s="1"/>
      <c r="N168" s="1"/>
      <c r="O168" s="1"/>
      <c r="P168" s="1"/>
      <c r="Q168" s="1"/>
      <c r="R168" s="1"/>
    </row>
    <row r="169" spans="1:18" s="3" customFormat="1" ht="29.1" customHeight="1">
      <c r="A169" s="1"/>
      <c r="B169" s="1"/>
      <c r="C169" s="1"/>
      <c r="D169" s="1"/>
      <c r="E169" s="1"/>
      <c r="F169" s="1"/>
      <c r="G169" s="1"/>
      <c r="H169" s="1"/>
      <c r="I169" s="1"/>
      <c r="J169" s="1"/>
      <c r="K169" s="1"/>
      <c r="L169" s="1"/>
      <c r="M169" s="1"/>
      <c r="N169" s="1"/>
      <c r="O169" s="1"/>
      <c r="P169" s="1"/>
      <c r="Q169" s="1"/>
      <c r="R169" s="1"/>
    </row>
    <row r="170" spans="1:18" s="3" customFormat="1" ht="29.1" customHeight="1">
      <c r="A170" s="1"/>
      <c r="B170" s="1"/>
      <c r="C170" s="1"/>
      <c r="D170" s="1"/>
      <c r="E170" s="1"/>
      <c r="F170" s="1"/>
      <c r="G170" s="1"/>
      <c r="H170" s="1"/>
      <c r="I170" s="1"/>
      <c r="J170" s="1"/>
      <c r="K170" s="1"/>
      <c r="L170" s="1"/>
      <c r="M170" s="1"/>
      <c r="N170" s="1"/>
      <c r="O170" s="1"/>
      <c r="P170" s="1"/>
      <c r="Q170" s="1"/>
      <c r="R170" s="1"/>
    </row>
    <row r="171" spans="1:18" s="3" customFormat="1" ht="29.1" customHeight="1">
      <c r="A171" s="1"/>
      <c r="B171" s="1"/>
      <c r="C171" s="1"/>
      <c r="D171" s="1"/>
      <c r="E171" s="1"/>
      <c r="F171" s="1"/>
      <c r="G171" s="1"/>
      <c r="H171" s="1"/>
      <c r="I171" s="1"/>
      <c r="J171" s="1"/>
      <c r="K171" s="1"/>
      <c r="L171" s="1"/>
      <c r="M171" s="1"/>
      <c r="N171" s="1"/>
      <c r="O171" s="1"/>
      <c r="P171" s="1"/>
      <c r="Q171" s="1"/>
      <c r="R171" s="1"/>
    </row>
    <row r="172" spans="1:18" s="3" customFormat="1" ht="29.1" customHeight="1">
      <c r="A172" s="1"/>
      <c r="B172" s="1"/>
      <c r="C172" s="1"/>
      <c r="D172" s="1"/>
      <c r="E172" s="1"/>
      <c r="F172" s="1"/>
      <c r="G172" s="1"/>
      <c r="H172" s="1"/>
      <c r="I172" s="1"/>
      <c r="J172" s="1"/>
      <c r="K172" s="1"/>
      <c r="L172" s="1"/>
      <c r="M172" s="1"/>
      <c r="N172" s="1"/>
      <c r="O172" s="1"/>
      <c r="P172" s="1"/>
      <c r="Q172" s="1"/>
      <c r="R172" s="1"/>
    </row>
    <row r="173" spans="1:18" s="3" customFormat="1" ht="29.1" customHeight="1">
      <c r="A173" s="1"/>
      <c r="B173" s="1"/>
      <c r="C173" s="1"/>
      <c r="D173" s="1"/>
      <c r="E173" s="1"/>
      <c r="F173" s="1"/>
      <c r="G173" s="1"/>
      <c r="H173" s="1"/>
      <c r="I173" s="1"/>
      <c r="J173" s="1"/>
      <c r="K173" s="1"/>
      <c r="L173" s="1"/>
      <c r="M173" s="1"/>
      <c r="N173" s="1"/>
      <c r="O173" s="1"/>
      <c r="P173" s="1"/>
      <c r="Q173" s="1"/>
      <c r="R173" s="1"/>
    </row>
    <row r="174" spans="1:18" s="3" customFormat="1" ht="29.1" customHeight="1">
      <c r="A174" s="1"/>
      <c r="B174" s="1"/>
      <c r="C174" s="1"/>
      <c r="D174" s="1"/>
      <c r="E174" s="1"/>
      <c r="F174" s="1"/>
      <c r="G174" s="1"/>
      <c r="H174" s="1"/>
      <c r="I174" s="1"/>
      <c r="J174" s="1"/>
      <c r="K174" s="1"/>
      <c r="L174" s="1"/>
      <c r="M174" s="1"/>
      <c r="N174" s="1"/>
      <c r="O174" s="1"/>
      <c r="P174" s="1"/>
      <c r="Q174" s="1"/>
      <c r="R174" s="1"/>
    </row>
    <row r="175" spans="1:18" s="3" customFormat="1" ht="29.1" customHeight="1">
      <c r="A175" s="1"/>
      <c r="B175" s="1"/>
      <c r="C175" s="1"/>
      <c r="D175" s="1"/>
      <c r="E175" s="1"/>
      <c r="F175" s="1"/>
      <c r="G175" s="1"/>
      <c r="H175" s="1"/>
      <c r="I175" s="1"/>
      <c r="J175" s="1"/>
      <c r="K175" s="1"/>
      <c r="L175" s="1"/>
      <c r="M175" s="1"/>
      <c r="N175" s="1"/>
      <c r="O175" s="1"/>
      <c r="P175" s="1"/>
      <c r="Q175" s="1"/>
      <c r="R175" s="1"/>
    </row>
    <row r="176" spans="1:18" s="3" customFormat="1" ht="29.1" customHeight="1">
      <c r="A176" s="1"/>
      <c r="B176" s="1"/>
      <c r="C176" s="1"/>
      <c r="D176" s="1"/>
      <c r="E176" s="1"/>
      <c r="F176" s="1"/>
      <c r="G176" s="1"/>
      <c r="H176" s="1"/>
      <c r="I176" s="1"/>
      <c r="J176" s="1"/>
      <c r="K176" s="1"/>
      <c r="L176" s="1"/>
      <c r="M176" s="1"/>
      <c r="N176" s="1"/>
      <c r="O176" s="1"/>
      <c r="P176" s="1"/>
      <c r="Q176" s="1"/>
      <c r="R176" s="1"/>
    </row>
    <row r="177" spans="1:18" s="3" customFormat="1" ht="29.1" customHeight="1">
      <c r="A177" s="1"/>
      <c r="B177" s="1"/>
      <c r="C177" s="1"/>
      <c r="D177" s="1"/>
      <c r="E177" s="1"/>
      <c r="F177" s="1"/>
      <c r="G177" s="1"/>
      <c r="H177" s="1"/>
      <c r="I177" s="1"/>
      <c r="J177" s="1"/>
      <c r="K177" s="1"/>
      <c r="L177" s="1"/>
      <c r="M177" s="1"/>
      <c r="N177" s="1"/>
      <c r="O177" s="1"/>
      <c r="P177" s="1"/>
      <c r="Q177" s="1"/>
      <c r="R177" s="1"/>
    </row>
    <row r="178" spans="1:18" s="3" customFormat="1" ht="29.1" customHeight="1">
      <c r="A178" s="1"/>
      <c r="B178" s="1"/>
      <c r="C178" s="1"/>
      <c r="D178" s="1"/>
      <c r="E178" s="1"/>
      <c r="F178" s="1"/>
      <c r="G178" s="1"/>
      <c r="H178" s="1"/>
      <c r="I178" s="1"/>
      <c r="J178" s="1"/>
      <c r="K178" s="1"/>
      <c r="L178" s="1"/>
      <c r="M178" s="1"/>
      <c r="N178" s="1"/>
      <c r="O178" s="1"/>
      <c r="P178" s="1"/>
      <c r="Q178" s="1"/>
      <c r="R178" s="1"/>
    </row>
    <row r="179" spans="1:18" s="3" customFormat="1" ht="29.1" customHeight="1">
      <c r="A179" s="1"/>
      <c r="B179" s="1"/>
      <c r="C179" s="1"/>
      <c r="D179" s="1"/>
      <c r="E179" s="1"/>
      <c r="F179" s="1"/>
      <c r="G179" s="1"/>
      <c r="H179" s="1"/>
      <c r="I179" s="1"/>
      <c r="J179" s="1"/>
      <c r="K179" s="1"/>
      <c r="L179" s="1"/>
      <c r="M179" s="1"/>
      <c r="N179" s="1"/>
      <c r="O179" s="1"/>
      <c r="P179" s="1"/>
      <c r="Q179" s="1"/>
      <c r="R179" s="1"/>
    </row>
    <row r="180" spans="1:18" s="3" customFormat="1" ht="29.1" customHeight="1">
      <c r="A180" s="1"/>
      <c r="B180" s="1"/>
      <c r="C180" s="1"/>
      <c r="D180" s="1"/>
      <c r="E180" s="1"/>
      <c r="F180" s="1"/>
      <c r="G180" s="1"/>
      <c r="H180" s="1"/>
      <c r="I180" s="1"/>
      <c r="J180" s="1"/>
      <c r="K180" s="1"/>
      <c r="L180" s="1"/>
      <c r="M180" s="1"/>
      <c r="N180" s="1"/>
      <c r="O180" s="1"/>
      <c r="P180" s="1"/>
      <c r="Q180" s="1"/>
      <c r="R180" s="1"/>
    </row>
    <row r="181" spans="1:18" s="3" customFormat="1" ht="29.1" customHeight="1">
      <c r="A181" s="1"/>
      <c r="B181" s="1"/>
      <c r="C181" s="1"/>
      <c r="D181" s="1"/>
      <c r="E181" s="1"/>
      <c r="F181" s="1"/>
      <c r="G181" s="1"/>
      <c r="H181" s="1"/>
      <c r="I181" s="1"/>
      <c r="J181" s="1"/>
      <c r="K181" s="1"/>
      <c r="L181" s="1"/>
      <c r="M181" s="1"/>
      <c r="N181" s="1"/>
      <c r="O181" s="1"/>
      <c r="P181" s="1"/>
      <c r="Q181" s="1"/>
      <c r="R181" s="1"/>
    </row>
    <row r="182" spans="1:18" s="3" customFormat="1" ht="29.1" customHeight="1">
      <c r="A182" s="1"/>
      <c r="B182" s="1"/>
      <c r="C182" s="1"/>
      <c r="D182" s="1"/>
      <c r="E182" s="1"/>
      <c r="F182" s="1"/>
      <c r="G182" s="1"/>
      <c r="H182" s="1"/>
      <c r="I182" s="1"/>
      <c r="J182" s="1"/>
      <c r="K182" s="1"/>
      <c r="L182" s="1"/>
      <c r="M182" s="1"/>
      <c r="N182" s="1"/>
      <c r="O182" s="1"/>
      <c r="P182" s="1"/>
      <c r="Q182" s="1"/>
      <c r="R182" s="1"/>
    </row>
    <row r="183" spans="1:18" s="3" customFormat="1" ht="29.1" customHeight="1">
      <c r="A183" s="1"/>
      <c r="B183" s="1"/>
      <c r="C183" s="1"/>
      <c r="D183" s="1"/>
      <c r="E183" s="1"/>
      <c r="F183" s="1"/>
      <c r="G183" s="1"/>
      <c r="H183" s="1"/>
      <c r="I183" s="1"/>
      <c r="J183" s="1"/>
      <c r="K183" s="1"/>
      <c r="L183" s="1"/>
      <c r="M183" s="1"/>
      <c r="N183" s="1"/>
      <c r="O183" s="1"/>
      <c r="P183" s="1"/>
      <c r="Q183" s="1"/>
      <c r="R183" s="1"/>
    </row>
    <row r="184" spans="1:18" s="3" customFormat="1" ht="29.1" customHeight="1">
      <c r="A184" s="1"/>
      <c r="B184" s="1"/>
      <c r="C184" s="1"/>
      <c r="D184" s="1"/>
      <c r="E184" s="1"/>
      <c r="F184" s="1"/>
      <c r="G184" s="1"/>
      <c r="H184" s="1"/>
      <c r="I184" s="1"/>
      <c r="J184" s="1"/>
      <c r="K184" s="1"/>
      <c r="L184" s="1"/>
      <c r="M184" s="1"/>
      <c r="N184" s="1"/>
      <c r="O184" s="1"/>
      <c r="P184" s="1"/>
      <c r="Q184" s="1"/>
      <c r="R184" s="1"/>
    </row>
    <row r="185" spans="1:18" s="3" customFormat="1" ht="29.1" customHeight="1">
      <c r="A185" s="1"/>
      <c r="B185" s="1"/>
      <c r="C185" s="1"/>
      <c r="D185" s="1"/>
      <c r="E185" s="1"/>
      <c r="F185" s="1"/>
      <c r="G185" s="1"/>
      <c r="H185" s="1"/>
      <c r="I185" s="1"/>
      <c r="J185" s="1"/>
      <c r="K185" s="1"/>
      <c r="L185" s="1"/>
      <c r="M185" s="1"/>
      <c r="N185" s="1"/>
      <c r="O185" s="1"/>
      <c r="P185" s="1"/>
      <c r="Q185" s="1"/>
      <c r="R185" s="1"/>
    </row>
    <row r="186" spans="1:18" s="3" customFormat="1" ht="29.1" customHeight="1">
      <c r="A186" s="1"/>
      <c r="B186" s="1"/>
      <c r="C186" s="1"/>
      <c r="D186" s="1"/>
      <c r="E186" s="1"/>
      <c r="F186" s="1"/>
      <c r="G186" s="1"/>
      <c r="H186" s="1"/>
      <c r="I186" s="1"/>
      <c r="J186" s="1"/>
      <c r="K186" s="1"/>
      <c r="L186" s="1"/>
      <c r="M186" s="1"/>
      <c r="N186" s="1"/>
      <c r="O186" s="1"/>
      <c r="P186" s="1"/>
      <c r="Q186" s="1"/>
      <c r="R186" s="1"/>
    </row>
    <row r="187" spans="1:18" s="3" customFormat="1" ht="29.1" customHeight="1">
      <c r="A187" s="1"/>
      <c r="B187" s="1"/>
      <c r="C187" s="1"/>
      <c r="D187" s="1"/>
      <c r="E187" s="1"/>
      <c r="F187" s="1"/>
      <c r="G187" s="1"/>
      <c r="H187" s="1"/>
      <c r="I187" s="1"/>
      <c r="J187" s="1"/>
      <c r="K187" s="1"/>
      <c r="L187" s="1"/>
      <c r="M187" s="1"/>
      <c r="N187" s="1"/>
      <c r="O187" s="1"/>
      <c r="P187" s="1"/>
      <c r="Q187" s="1"/>
      <c r="R187" s="1"/>
    </row>
    <row r="188" spans="1:18" s="3" customFormat="1" ht="29.1" customHeight="1">
      <c r="A188" s="1"/>
      <c r="B188" s="1"/>
      <c r="C188" s="1"/>
      <c r="D188" s="1"/>
      <c r="E188" s="1"/>
      <c r="F188" s="1"/>
      <c r="G188" s="1"/>
      <c r="H188" s="1"/>
      <c r="I188" s="1"/>
      <c r="J188" s="1"/>
      <c r="K188" s="1"/>
      <c r="L188" s="1"/>
      <c r="M188" s="1"/>
      <c r="N188" s="1"/>
      <c r="O188" s="1"/>
      <c r="P188" s="1"/>
      <c r="Q188" s="1"/>
      <c r="R188" s="1"/>
    </row>
    <row r="189" spans="1:18" s="3" customFormat="1" ht="29.1" customHeight="1">
      <c r="A189" s="1"/>
      <c r="B189" s="1"/>
      <c r="C189" s="1"/>
      <c r="D189" s="1"/>
      <c r="E189" s="1"/>
      <c r="F189" s="1"/>
      <c r="G189" s="1"/>
      <c r="H189" s="1"/>
      <c r="I189" s="1"/>
      <c r="J189" s="1"/>
      <c r="K189" s="1"/>
      <c r="L189" s="1"/>
      <c r="M189" s="1"/>
      <c r="N189" s="1"/>
      <c r="O189" s="1"/>
      <c r="P189" s="1"/>
      <c r="Q189" s="1"/>
      <c r="R189" s="1"/>
    </row>
    <row r="190" spans="1:18" s="3" customFormat="1" ht="29.1" customHeight="1">
      <c r="A190" s="1"/>
      <c r="B190" s="1"/>
      <c r="C190" s="1"/>
      <c r="D190" s="1"/>
      <c r="E190" s="1"/>
      <c r="F190" s="1"/>
      <c r="G190" s="1"/>
      <c r="H190" s="1"/>
      <c r="I190" s="1"/>
      <c r="J190" s="1"/>
      <c r="K190" s="1"/>
      <c r="L190" s="1"/>
      <c r="M190" s="1"/>
      <c r="N190" s="1"/>
      <c r="O190" s="1"/>
      <c r="P190" s="1"/>
      <c r="Q190" s="1"/>
      <c r="R190" s="1"/>
    </row>
    <row r="191" spans="1:18" s="3" customFormat="1" ht="29.1" customHeight="1">
      <c r="A191" s="1"/>
      <c r="B191" s="1"/>
      <c r="C191" s="1"/>
      <c r="D191" s="1"/>
      <c r="E191" s="1"/>
      <c r="F191" s="1"/>
      <c r="G191" s="1"/>
      <c r="H191" s="1"/>
      <c r="I191" s="1"/>
      <c r="J191" s="1"/>
      <c r="K191" s="1"/>
      <c r="L191" s="1"/>
      <c r="M191" s="1"/>
      <c r="N191" s="1"/>
      <c r="O191" s="1"/>
      <c r="P191" s="1"/>
      <c r="Q191" s="1"/>
      <c r="R191" s="1"/>
    </row>
    <row r="192" spans="1:18" s="3" customFormat="1" ht="29.1" customHeight="1">
      <c r="A192" s="1"/>
      <c r="B192" s="1"/>
      <c r="C192" s="1"/>
      <c r="D192" s="1"/>
      <c r="E192" s="1"/>
      <c r="F192" s="1"/>
      <c r="G192" s="1"/>
      <c r="H192" s="1"/>
      <c r="I192" s="1"/>
      <c r="J192" s="1"/>
      <c r="K192" s="1"/>
      <c r="L192" s="1"/>
      <c r="M192" s="1"/>
      <c r="N192" s="1"/>
      <c r="O192" s="1"/>
      <c r="P192" s="1"/>
      <c r="Q192" s="1"/>
      <c r="R192" s="1"/>
    </row>
    <row r="193" spans="1:18" s="3" customFormat="1" ht="29.1" customHeight="1">
      <c r="A193" s="1"/>
      <c r="B193" s="1"/>
      <c r="C193" s="1"/>
      <c r="D193" s="1"/>
      <c r="E193" s="1"/>
      <c r="F193" s="1"/>
      <c r="G193" s="1"/>
      <c r="H193" s="1"/>
      <c r="I193" s="1"/>
      <c r="J193" s="1"/>
      <c r="K193" s="1"/>
      <c r="L193" s="1"/>
      <c r="M193" s="1"/>
      <c r="N193" s="1"/>
      <c r="O193" s="1"/>
      <c r="P193" s="1"/>
      <c r="Q193" s="1"/>
      <c r="R193" s="1"/>
    </row>
    <row r="194" spans="1:18" s="3" customFormat="1" ht="29.1" customHeight="1">
      <c r="A194" s="1"/>
      <c r="B194" s="1"/>
      <c r="C194" s="1"/>
      <c r="D194" s="1"/>
      <c r="E194" s="1"/>
      <c r="F194" s="1"/>
      <c r="G194" s="1"/>
      <c r="H194" s="1"/>
      <c r="I194" s="1"/>
      <c r="J194" s="1"/>
      <c r="K194" s="1"/>
      <c r="L194" s="1"/>
      <c r="M194" s="1"/>
      <c r="N194" s="1"/>
      <c r="O194" s="1"/>
      <c r="P194" s="1"/>
      <c r="Q194" s="1"/>
      <c r="R194" s="1"/>
    </row>
    <row r="195" spans="1:18" s="3" customFormat="1" ht="29.1" customHeight="1">
      <c r="A195" s="1"/>
      <c r="B195" s="1"/>
      <c r="C195" s="1"/>
      <c r="D195" s="1"/>
      <c r="E195" s="1"/>
      <c r="F195" s="1"/>
      <c r="G195" s="1"/>
      <c r="H195" s="1"/>
      <c r="I195" s="1"/>
      <c r="J195" s="1"/>
      <c r="K195" s="1"/>
      <c r="L195" s="1"/>
      <c r="M195" s="1"/>
      <c r="N195" s="1"/>
      <c r="O195" s="1"/>
      <c r="P195" s="1"/>
      <c r="Q195" s="1"/>
      <c r="R195" s="1"/>
    </row>
    <row r="196" spans="1:18" s="3" customFormat="1" ht="29.1" customHeight="1">
      <c r="A196" s="1"/>
      <c r="B196" s="1"/>
      <c r="C196" s="1"/>
      <c r="D196" s="1"/>
      <c r="E196" s="1"/>
      <c r="F196" s="1"/>
      <c r="G196" s="1"/>
      <c r="H196" s="1"/>
      <c r="I196" s="1"/>
      <c r="J196" s="1"/>
      <c r="K196" s="1"/>
      <c r="L196" s="1"/>
      <c r="M196" s="1"/>
      <c r="N196" s="1"/>
      <c r="O196" s="1"/>
      <c r="P196" s="1"/>
      <c r="Q196" s="1"/>
      <c r="R196" s="1"/>
    </row>
    <row r="197" spans="1:18" s="3" customFormat="1" ht="29.1" customHeight="1">
      <c r="A197" s="1"/>
      <c r="B197" s="1"/>
      <c r="C197" s="1"/>
      <c r="D197" s="1"/>
      <c r="E197" s="1"/>
      <c r="F197" s="1"/>
      <c r="G197" s="1"/>
      <c r="H197" s="1"/>
      <c r="I197" s="1"/>
      <c r="J197" s="1"/>
      <c r="K197" s="1"/>
      <c r="L197" s="1"/>
      <c r="M197" s="1"/>
      <c r="N197" s="1"/>
      <c r="O197" s="1"/>
      <c r="P197" s="1"/>
      <c r="Q197" s="1"/>
      <c r="R197" s="1"/>
    </row>
    <row r="198" spans="1:18" s="3" customFormat="1" ht="29.1" customHeight="1">
      <c r="A198" s="1"/>
      <c r="B198" s="1"/>
      <c r="C198" s="1"/>
      <c r="D198" s="1"/>
      <c r="E198" s="1"/>
      <c r="F198" s="1"/>
      <c r="G198" s="1"/>
      <c r="H198" s="1"/>
      <c r="I198" s="1"/>
      <c r="J198" s="1"/>
      <c r="K198" s="1"/>
      <c r="L198" s="1"/>
      <c r="M198" s="1"/>
      <c r="N198" s="1"/>
      <c r="O198" s="1"/>
      <c r="P198" s="1"/>
      <c r="Q198" s="1"/>
      <c r="R198" s="1"/>
    </row>
    <row r="199" spans="1:18" s="3" customFormat="1" ht="29.1" customHeight="1">
      <c r="A199" s="1"/>
      <c r="B199" s="1"/>
      <c r="C199" s="1"/>
      <c r="D199" s="1"/>
      <c r="E199" s="1"/>
      <c r="F199" s="1"/>
      <c r="G199" s="1"/>
      <c r="H199" s="1"/>
      <c r="I199" s="1"/>
      <c r="J199" s="1"/>
      <c r="K199" s="1"/>
      <c r="L199" s="1"/>
      <c r="M199" s="1"/>
      <c r="N199" s="1"/>
      <c r="O199" s="1"/>
      <c r="P199" s="1"/>
      <c r="Q199" s="1"/>
      <c r="R199" s="1"/>
    </row>
    <row r="200" spans="1:18" s="3" customFormat="1" ht="29.1" customHeight="1">
      <c r="A200" s="1"/>
      <c r="B200" s="1"/>
      <c r="C200" s="1"/>
      <c r="D200" s="1"/>
      <c r="E200" s="1"/>
      <c r="F200" s="1"/>
      <c r="G200" s="1"/>
      <c r="H200" s="1"/>
      <c r="I200" s="1"/>
      <c r="J200" s="1"/>
      <c r="K200" s="1"/>
      <c r="L200" s="1"/>
      <c r="M200" s="1"/>
      <c r="N200" s="1"/>
      <c r="O200" s="1"/>
      <c r="P200" s="1"/>
      <c r="Q200" s="1"/>
      <c r="R200" s="1"/>
    </row>
    <row r="201" spans="1:18" s="3" customFormat="1" ht="29.1" customHeight="1">
      <c r="A201" s="1"/>
      <c r="B201" s="1"/>
      <c r="C201" s="1"/>
      <c r="D201" s="1"/>
      <c r="E201" s="1"/>
      <c r="F201" s="1"/>
      <c r="G201" s="1"/>
      <c r="H201" s="1"/>
      <c r="I201" s="1"/>
      <c r="J201" s="1"/>
      <c r="K201" s="1"/>
      <c r="L201" s="1"/>
      <c r="M201" s="1"/>
      <c r="N201" s="1"/>
      <c r="O201" s="1"/>
      <c r="P201" s="1"/>
      <c r="Q201" s="1"/>
      <c r="R201" s="1"/>
    </row>
    <row r="202" spans="1:18" s="3" customFormat="1" ht="29.1" customHeight="1">
      <c r="A202" s="1"/>
      <c r="B202" s="1"/>
      <c r="C202" s="1"/>
      <c r="D202" s="1"/>
      <c r="E202" s="1"/>
      <c r="F202" s="1"/>
      <c r="G202" s="1"/>
      <c r="H202" s="1"/>
      <c r="I202" s="1"/>
      <c r="J202" s="1"/>
      <c r="K202" s="1"/>
      <c r="L202" s="1"/>
      <c r="M202" s="1"/>
      <c r="N202" s="1"/>
      <c r="O202" s="1"/>
      <c r="P202" s="1"/>
      <c r="Q202" s="1"/>
      <c r="R202" s="1"/>
    </row>
    <row r="203" spans="1:18" s="3" customFormat="1" ht="29.1" customHeight="1">
      <c r="A203" s="1"/>
      <c r="B203" s="1"/>
      <c r="C203" s="1"/>
      <c r="D203" s="1"/>
      <c r="E203" s="1"/>
      <c r="F203" s="1"/>
      <c r="G203" s="1"/>
      <c r="H203" s="1"/>
      <c r="I203" s="1"/>
      <c r="J203" s="1"/>
      <c r="K203" s="1"/>
      <c r="L203" s="1"/>
      <c r="M203" s="1"/>
      <c r="N203" s="1"/>
      <c r="O203" s="1"/>
      <c r="P203" s="1"/>
      <c r="Q203" s="1"/>
      <c r="R203" s="1"/>
    </row>
    <row r="204" spans="1:18" s="3" customFormat="1" ht="29.1" customHeight="1">
      <c r="A204" s="1"/>
      <c r="B204" s="1"/>
      <c r="C204" s="1"/>
      <c r="D204" s="1"/>
      <c r="E204" s="1"/>
      <c r="F204" s="1"/>
      <c r="G204" s="1"/>
      <c r="H204" s="1"/>
      <c r="I204" s="1"/>
      <c r="J204" s="1"/>
      <c r="K204" s="1"/>
      <c r="L204" s="1"/>
      <c r="M204" s="1"/>
      <c r="N204" s="1"/>
      <c r="O204" s="1"/>
      <c r="P204" s="1"/>
      <c r="Q204" s="1"/>
      <c r="R204" s="1"/>
    </row>
    <row r="205" spans="1:18" s="3" customFormat="1" ht="29.1" customHeight="1">
      <c r="A205" s="1"/>
      <c r="B205" s="1"/>
      <c r="C205" s="1"/>
      <c r="D205" s="1"/>
      <c r="E205" s="1"/>
      <c r="F205" s="1"/>
      <c r="G205" s="1"/>
      <c r="H205" s="1"/>
      <c r="I205" s="1"/>
      <c r="J205" s="1"/>
      <c r="K205" s="1"/>
      <c r="L205" s="1"/>
      <c r="M205" s="1"/>
      <c r="N205" s="1"/>
      <c r="O205" s="1"/>
      <c r="P205" s="1"/>
      <c r="Q205" s="1"/>
      <c r="R205" s="1"/>
    </row>
    <row r="206" spans="1:18" s="3" customFormat="1" ht="29.1" customHeight="1">
      <c r="A206" s="1"/>
      <c r="B206" s="1"/>
      <c r="C206" s="1"/>
      <c r="D206" s="1"/>
      <c r="E206" s="1"/>
      <c r="F206" s="1"/>
      <c r="G206" s="1"/>
      <c r="H206" s="1"/>
      <c r="I206" s="1"/>
      <c r="J206" s="1"/>
      <c r="K206" s="1"/>
      <c r="L206" s="1"/>
      <c r="M206" s="1"/>
      <c r="N206" s="1"/>
      <c r="O206" s="1"/>
      <c r="P206" s="1"/>
      <c r="Q206" s="1"/>
      <c r="R206" s="1"/>
    </row>
    <row r="207" spans="1:18" s="3" customFormat="1" ht="29.1" customHeight="1">
      <c r="A207" s="1"/>
      <c r="B207" s="1"/>
      <c r="C207" s="1"/>
      <c r="D207" s="1"/>
      <c r="E207" s="1"/>
      <c r="F207" s="1"/>
      <c r="G207" s="1"/>
      <c r="H207" s="1"/>
      <c r="I207" s="1"/>
      <c r="J207" s="1"/>
      <c r="K207" s="1"/>
      <c r="L207" s="1"/>
      <c r="M207" s="1"/>
      <c r="N207" s="1"/>
      <c r="O207" s="1"/>
      <c r="P207" s="1"/>
      <c r="Q207" s="1"/>
      <c r="R207" s="1"/>
    </row>
    <row r="208" spans="1:18" s="3" customFormat="1" ht="29.1" customHeight="1">
      <c r="A208" s="1"/>
      <c r="B208" s="1"/>
      <c r="C208" s="1"/>
      <c r="D208" s="1"/>
      <c r="E208" s="1"/>
      <c r="F208" s="1"/>
      <c r="G208" s="1"/>
      <c r="H208" s="1"/>
      <c r="I208" s="1"/>
      <c r="J208" s="1"/>
      <c r="K208" s="1"/>
      <c r="L208" s="1"/>
      <c r="M208" s="1"/>
      <c r="N208" s="1"/>
      <c r="O208" s="1"/>
      <c r="P208" s="1"/>
      <c r="Q208" s="1"/>
      <c r="R208" s="1"/>
    </row>
    <row r="209" spans="1:18" s="3" customFormat="1" ht="29.1" customHeight="1">
      <c r="A209" s="1"/>
      <c r="B209" s="1"/>
      <c r="C209" s="1"/>
      <c r="D209" s="1"/>
      <c r="E209" s="1"/>
      <c r="F209" s="1"/>
      <c r="G209" s="1"/>
      <c r="H209" s="1"/>
      <c r="I209" s="1"/>
      <c r="J209" s="1"/>
      <c r="K209" s="1"/>
      <c r="L209" s="1"/>
      <c r="M209" s="1"/>
      <c r="N209" s="1"/>
      <c r="O209" s="1"/>
      <c r="P209" s="1"/>
      <c r="Q209" s="1"/>
      <c r="R209" s="1"/>
    </row>
    <row r="210" spans="1:18" s="3" customFormat="1" ht="29.1" customHeight="1">
      <c r="A210" s="1"/>
      <c r="B210" s="1"/>
      <c r="C210" s="1"/>
      <c r="D210" s="1"/>
      <c r="E210" s="1"/>
      <c r="F210" s="1"/>
      <c r="G210" s="1"/>
      <c r="H210" s="1"/>
      <c r="I210" s="1"/>
      <c r="J210" s="1"/>
      <c r="K210" s="1"/>
      <c r="L210" s="1"/>
      <c r="M210" s="1"/>
      <c r="N210" s="1"/>
      <c r="O210" s="1"/>
      <c r="P210" s="1"/>
      <c r="Q210" s="1"/>
      <c r="R210" s="1"/>
    </row>
    <row r="211" spans="1:18" s="3" customFormat="1" ht="29.1" customHeight="1">
      <c r="A211" s="1"/>
      <c r="B211" s="1"/>
      <c r="C211" s="1"/>
      <c r="D211" s="1"/>
      <c r="E211" s="1"/>
      <c r="F211" s="1"/>
      <c r="G211" s="1"/>
      <c r="H211" s="1"/>
      <c r="I211" s="1"/>
      <c r="J211" s="1"/>
      <c r="K211" s="1"/>
      <c r="L211" s="1"/>
      <c r="M211" s="1"/>
      <c r="N211" s="1"/>
      <c r="O211" s="1"/>
      <c r="P211" s="1"/>
      <c r="Q211" s="1"/>
      <c r="R211" s="1"/>
    </row>
    <row r="212" spans="1:18" s="3" customFormat="1" ht="29.1" customHeight="1">
      <c r="A212" s="1"/>
      <c r="B212" s="1"/>
      <c r="C212" s="1"/>
      <c r="D212" s="1"/>
      <c r="E212" s="1"/>
      <c r="F212" s="1"/>
      <c r="G212" s="1"/>
      <c r="H212" s="1"/>
      <c r="I212" s="1"/>
      <c r="J212" s="1"/>
      <c r="K212" s="1"/>
      <c r="L212" s="1"/>
      <c r="M212" s="1"/>
      <c r="N212" s="1"/>
      <c r="O212" s="1"/>
      <c r="P212" s="1"/>
      <c r="Q212" s="1"/>
      <c r="R212" s="1"/>
    </row>
    <row r="213" spans="1:18" s="3" customFormat="1" ht="29.1" customHeight="1">
      <c r="A213" s="1"/>
      <c r="B213" s="1"/>
      <c r="C213" s="1"/>
      <c r="D213" s="1"/>
      <c r="E213" s="1"/>
      <c r="F213" s="1"/>
      <c r="G213" s="1"/>
      <c r="H213" s="1"/>
      <c r="I213" s="1"/>
      <c r="J213" s="1"/>
      <c r="K213" s="1"/>
      <c r="L213" s="1"/>
      <c r="M213" s="1"/>
      <c r="N213" s="1"/>
      <c r="O213" s="1"/>
      <c r="P213" s="1"/>
      <c r="Q213" s="1"/>
      <c r="R213" s="1"/>
    </row>
    <row r="214" spans="1:18" s="3" customFormat="1" ht="29.1" customHeight="1">
      <c r="A214" s="1"/>
      <c r="B214" s="1"/>
      <c r="C214" s="1"/>
      <c r="D214" s="1"/>
      <c r="E214" s="1"/>
      <c r="F214" s="1"/>
      <c r="G214" s="1"/>
      <c r="H214" s="1"/>
      <c r="I214" s="1"/>
      <c r="J214" s="1"/>
      <c r="K214" s="1"/>
      <c r="L214" s="1"/>
      <c r="M214" s="1"/>
      <c r="N214" s="1"/>
      <c r="O214" s="1"/>
      <c r="P214" s="1"/>
      <c r="Q214" s="1"/>
      <c r="R214" s="1"/>
    </row>
    <row r="215" spans="1:18" s="3" customFormat="1" ht="29.1" customHeight="1">
      <c r="A215" s="1"/>
      <c r="B215" s="1"/>
      <c r="C215" s="1"/>
      <c r="D215" s="1"/>
      <c r="E215" s="1"/>
      <c r="F215" s="1"/>
      <c r="G215" s="1"/>
      <c r="H215" s="1"/>
      <c r="I215" s="1"/>
      <c r="J215" s="1"/>
      <c r="K215" s="1"/>
      <c r="L215" s="1"/>
      <c r="M215" s="1"/>
      <c r="N215" s="1"/>
      <c r="O215" s="1"/>
      <c r="P215" s="1"/>
      <c r="Q215" s="1"/>
      <c r="R215" s="1"/>
    </row>
    <row r="216" spans="1:18" s="3" customFormat="1" ht="29.1" customHeight="1">
      <c r="A216" s="1"/>
      <c r="B216" s="1"/>
      <c r="C216" s="1"/>
      <c r="D216" s="1"/>
      <c r="E216" s="1"/>
      <c r="F216" s="1"/>
      <c r="G216" s="1"/>
      <c r="H216" s="1"/>
      <c r="I216" s="1"/>
      <c r="J216" s="1"/>
      <c r="K216" s="1"/>
      <c r="L216" s="1"/>
      <c r="M216" s="1"/>
      <c r="N216" s="1"/>
      <c r="O216" s="1"/>
      <c r="P216" s="1"/>
      <c r="Q216" s="1"/>
      <c r="R216" s="1"/>
    </row>
    <row r="217" spans="1:18" s="3" customFormat="1" ht="29.1" customHeight="1">
      <c r="A217" s="1"/>
      <c r="B217" s="1"/>
      <c r="C217" s="1"/>
      <c r="D217" s="1"/>
      <c r="E217" s="1"/>
      <c r="F217" s="1"/>
      <c r="G217" s="1"/>
      <c r="H217" s="1"/>
      <c r="I217" s="1"/>
      <c r="J217" s="1"/>
      <c r="K217" s="1"/>
      <c r="L217" s="1"/>
      <c r="M217" s="1"/>
      <c r="N217" s="1"/>
      <c r="O217" s="1"/>
      <c r="P217" s="1"/>
      <c r="Q217" s="1"/>
      <c r="R217" s="1"/>
    </row>
    <row r="218" spans="1:18" s="3" customFormat="1" ht="29.1" customHeight="1">
      <c r="A218" s="1"/>
      <c r="B218" s="1"/>
      <c r="C218" s="1"/>
      <c r="D218" s="1"/>
      <c r="E218" s="1"/>
      <c r="F218" s="1"/>
      <c r="G218" s="1"/>
      <c r="H218" s="1"/>
      <c r="I218" s="1"/>
      <c r="J218" s="1"/>
      <c r="K218" s="1"/>
      <c r="L218" s="1"/>
      <c r="M218" s="1"/>
      <c r="N218" s="1"/>
      <c r="O218" s="1"/>
      <c r="P218" s="1"/>
      <c r="Q218" s="1"/>
      <c r="R218" s="1"/>
    </row>
    <row r="219" spans="1:18" s="3" customFormat="1" ht="29.1" customHeight="1">
      <c r="A219" s="1"/>
      <c r="B219" s="1"/>
      <c r="C219" s="1"/>
      <c r="D219" s="1"/>
      <c r="E219" s="1"/>
      <c r="F219" s="1"/>
      <c r="G219" s="1"/>
      <c r="H219" s="1"/>
      <c r="I219" s="1"/>
      <c r="J219" s="1"/>
      <c r="K219" s="1"/>
      <c r="L219" s="1"/>
      <c r="M219" s="1"/>
      <c r="N219" s="1"/>
      <c r="O219" s="1"/>
      <c r="P219" s="1"/>
      <c r="Q219" s="1"/>
      <c r="R219" s="1"/>
    </row>
    <row r="220" spans="1:18" s="3" customFormat="1" ht="29.1" customHeight="1">
      <c r="A220" s="1"/>
      <c r="B220" s="1"/>
      <c r="C220" s="1"/>
      <c r="D220" s="1"/>
      <c r="E220" s="1"/>
      <c r="F220" s="1"/>
      <c r="G220" s="1"/>
      <c r="H220" s="1"/>
      <c r="I220" s="1"/>
      <c r="J220" s="1"/>
      <c r="K220" s="1"/>
      <c r="L220" s="1"/>
      <c r="M220" s="1"/>
      <c r="N220" s="1"/>
      <c r="O220" s="1"/>
      <c r="P220" s="1"/>
      <c r="Q220" s="1"/>
      <c r="R220" s="1"/>
    </row>
    <row r="221" spans="1:18" s="3" customFormat="1" ht="29.1" customHeight="1">
      <c r="A221" s="1"/>
      <c r="B221" s="1"/>
      <c r="C221" s="1"/>
      <c r="D221" s="1"/>
      <c r="E221" s="1"/>
      <c r="F221" s="1"/>
      <c r="G221" s="1"/>
      <c r="H221" s="1"/>
      <c r="I221" s="1"/>
      <c r="J221" s="1"/>
      <c r="K221" s="1"/>
      <c r="L221" s="1"/>
      <c r="M221" s="1"/>
      <c r="N221" s="1"/>
      <c r="O221" s="1"/>
      <c r="P221" s="1"/>
      <c r="Q221" s="1"/>
      <c r="R221" s="1"/>
    </row>
    <row r="222" spans="1:18" s="3" customFormat="1" ht="29.1" customHeight="1">
      <c r="A222" s="1"/>
      <c r="B222" s="1"/>
      <c r="C222" s="1"/>
      <c r="D222" s="1"/>
      <c r="E222" s="1"/>
      <c r="F222" s="1"/>
      <c r="G222" s="1"/>
      <c r="H222" s="1"/>
      <c r="I222" s="1"/>
      <c r="J222" s="1"/>
      <c r="K222" s="1"/>
      <c r="L222" s="1"/>
      <c r="M222" s="1"/>
      <c r="N222" s="1"/>
      <c r="O222" s="1"/>
      <c r="P222" s="1"/>
      <c r="Q222" s="1"/>
      <c r="R222" s="1"/>
    </row>
    <row r="223" spans="1:18" s="3" customFormat="1" ht="29.1" customHeight="1">
      <c r="A223" s="1"/>
      <c r="B223" s="1"/>
      <c r="C223" s="1"/>
      <c r="D223" s="1"/>
      <c r="E223" s="1"/>
      <c r="F223" s="1"/>
      <c r="G223" s="1"/>
      <c r="H223" s="1"/>
      <c r="I223" s="1"/>
      <c r="J223" s="1"/>
      <c r="K223" s="1"/>
      <c r="L223" s="1"/>
      <c r="M223" s="1"/>
      <c r="N223" s="1"/>
      <c r="O223" s="1"/>
      <c r="P223" s="1"/>
      <c r="Q223" s="1"/>
      <c r="R223" s="1"/>
    </row>
    <row r="224" spans="1:18" s="3" customFormat="1" ht="29.1" customHeight="1">
      <c r="A224" s="1"/>
      <c r="B224" s="1"/>
      <c r="C224" s="1"/>
      <c r="D224" s="1"/>
      <c r="E224" s="1"/>
      <c r="F224" s="1"/>
      <c r="G224" s="1"/>
      <c r="H224" s="1"/>
      <c r="I224" s="1"/>
      <c r="J224" s="1"/>
      <c r="K224" s="1"/>
      <c r="L224" s="1"/>
      <c r="M224" s="1"/>
      <c r="N224" s="1"/>
      <c r="O224" s="1"/>
      <c r="P224" s="1"/>
      <c r="Q224" s="1"/>
      <c r="R224" s="1"/>
    </row>
    <row r="225" spans="1:18" s="3" customFormat="1" ht="29.1" customHeight="1">
      <c r="A225" s="1"/>
      <c r="B225" s="1"/>
      <c r="C225" s="1"/>
      <c r="D225" s="1"/>
      <c r="E225" s="1"/>
      <c r="F225" s="1"/>
      <c r="G225" s="1"/>
      <c r="H225" s="1"/>
      <c r="I225" s="1"/>
      <c r="J225" s="1"/>
      <c r="K225" s="1"/>
      <c r="L225" s="1"/>
      <c r="M225" s="1"/>
      <c r="N225" s="1"/>
      <c r="O225" s="1"/>
      <c r="P225" s="1"/>
      <c r="Q225" s="1"/>
      <c r="R225" s="1"/>
    </row>
    <row r="226" spans="1:18" s="3" customFormat="1" ht="29.1" customHeight="1">
      <c r="A226" s="1"/>
      <c r="B226" s="1"/>
      <c r="C226" s="1"/>
      <c r="D226" s="1"/>
      <c r="E226" s="1"/>
      <c r="F226" s="1"/>
      <c r="G226" s="1"/>
      <c r="H226" s="1"/>
      <c r="I226" s="1"/>
      <c r="J226" s="1"/>
      <c r="K226" s="1"/>
      <c r="L226" s="1"/>
      <c r="M226" s="1"/>
      <c r="N226" s="1"/>
      <c r="O226" s="1"/>
      <c r="P226" s="1"/>
      <c r="Q226" s="1"/>
      <c r="R226" s="1"/>
    </row>
    <row r="227" spans="1:18" s="3" customFormat="1" ht="29.1" customHeight="1">
      <c r="A227" s="1"/>
      <c r="B227" s="1"/>
      <c r="C227" s="1"/>
      <c r="D227" s="1"/>
      <c r="E227" s="1"/>
      <c r="F227" s="1"/>
      <c r="G227" s="1"/>
      <c r="H227" s="1"/>
      <c r="I227" s="1"/>
      <c r="J227" s="1"/>
      <c r="K227" s="1"/>
      <c r="L227" s="1"/>
      <c r="M227" s="1"/>
      <c r="N227" s="1"/>
      <c r="O227" s="1"/>
      <c r="P227" s="1"/>
      <c r="Q227" s="1"/>
      <c r="R227" s="1"/>
    </row>
    <row r="228" spans="1:18" s="3" customFormat="1" ht="29.1" customHeight="1">
      <c r="A228" s="1"/>
      <c r="B228" s="1"/>
      <c r="C228" s="1"/>
      <c r="D228" s="1"/>
      <c r="E228" s="1"/>
      <c r="F228" s="1"/>
      <c r="G228" s="1"/>
      <c r="H228" s="1"/>
      <c r="I228" s="1"/>
      <c r="J228" s="1"/>
      <c r="K228" s="1"/>
      <c r="L228" s="1"/>
      <c r="M228" s="1"/>
      <c r="N228" s="1"/>
      <c r="O228" s="1"/>
      <c r="P228" s="1"/>
      <c r="Q228" s="1"/>
      <c r="R228" s="1"/>
    </row>
    <row r="229" spans="1:18" s="3" customFormat="1" ht="29.1" customHeight="1">
      <c r="A229" s="1"/>
      <c r="B229" s="1"/>
      <c r="C229" s="1"/>
      <c r="D229" s="1"/>
      <c r="E229" s="1"/>
      <c r="F229" s="1"/>
      <c r="G229" s="1"/>
      <c r="H229" s="1"/>
      <c r="I229" s="1"/>
      <c r="J229" s="1"/>
      <c r="K229" s="1"/>
      <c r="L229" s="1"/>
      <c r="M229" s="1"/>
      <c r="N229" s="1"/>
      <c r="O229" s="1"/>
      <c r="P229" s="1"/>
      <c r="Q229" s="1"/>
      <c r="R229" s="1"/>
    </row>
    <row r="230" spans="1:18" s="3" customFormat="1" ht="29.1" customHeight="1">
      <c r="A230" s="1"/>
      <c r="B230" s="1"/>
      <c r="C230" s="1"/>
      <c r="D230" s="1"/>
      <c r="E230" s="1"/>
      <c r="F230" s="1"/>
      <c r="G230" s="1"/>
      <c r="H230" s="1"/>
      <c r="I230" s="1"/>
      <c r="J230" s="1"/>
      <c r="K230" s="1"/>
      <c r="L230" s="1"/>
      <c r="M230" s="1"/>
      <c r="N230" s="1"/>
      <c r="O230" s="1"/>
      <c r="P230" s="1"/>
      <c r="Q230" s="1"/>
      <c r="R230" s="1"/>
    </row>
    <row r="231" spans="1:18" s="3" customFormat="1" ht="29.1" customHeight="1">
      <c r="A231" s="1"/>
      <c r="B231" s="1"/>
      <c r="C231" s="1"/>
      <c r="D231" s="1"/>
      <c r="E231" s="1"/>
      <c r="F231" s="1"/>
      <c r="G231" s="1"/>
      <c r="H231" s="1"/>
      <c r="I231" s="1"/>
      <c r="J231" s="1"/>
      <c r="K231" s="1"/>
      <c r="L231" s="1"/>
      <c r="M231" s="1"/>
      <c r="N231" s="1"/>
      <c r="O231" s="1"/>
      <c r="P231" s="1"/>
      <c r="Q231" s="1"/>
      <c r="R231" s="1"/>
    </row>
    <row r="232" spans="1:18" s="3" customFormat="1" ht="29.1" customHeight="1">
      <c r="A232" s="1"/>
      <c r="B232" s="1"/>
      <c r="C232" s="1"/>
      <c r="D232" s="1"/>
      <c r="E232" s="1"/>
      <c r="F232" s="1"/>
      <c r="G232" s="1"/>
      <c r="H232" s="1"/>
      <c r="I232" s="1"/>
      <c r="J232" s="1"/>
      <c r="K232" s="1"/>
      <c r="L232" s="1"/>
      <c r="M232" s="1"/>
      <c r="N232" s="1"/>
      <c r="O232" s="1"/>
      <c r="P232" s="1"/>
      <c r="Q232" s="1"/>
      <c r="R232" s="1"/>
    </row>
    <row r="233" spans="1:18" s="3" customFormat="1" ht="29.1" customHeight="1">
      <c r="A233" s="1"/>
      <c r="B233" s="1"/>
      <c r="C233" s="1"/>
      <c r="D233" s="1"/>
      <c r="E233" s="1"/>
      <c r="F233" s="1"/>
      <c r="G233" s="1"/>
      <c r="H233" s="1"/>
      <c r="I233" s="1"/>
      <c r="J233" s="1"/>
      <c r="K233" s="1"/>
      <c r="L233" s="1"/>
      <c r="M233" s="1"/>
      <c r="N233" s="1"/>
      <c r="O233" s="1"/>
      <c r="P233" s="1"/>
      <c r="Q233" s="1"/>
      <c r="R233" s="1"/>
    </row>
    <row r="234" spans="1:18" s="3" customFormat="1" ht="29.1" customHeight="1">
      <c r="A234" s="1"/>
      <c r="B234" s="1"/>
      <c r="C234" s="1"/>
      <c r="D234" s="1"/>
      <c r="E234" s="1"/>
      <c r="F234" s="1"/>
      <c r="G234" s="1"/>
      <c r="H234" s="1"/>
      <c r="I234" s="1"/>
      <c r="J234" s="1"/>
      <c r="K234" s="1"/>
      <c r="L234" s="1"/>
      <c r="M234" s="1"/>
      <c r="N234" s="1"/>
      <c r="O234" s="1"/>
      <c r="P234" s="1"/>
      <c r="Q234" s="1"/>
      <c r="R234" s="1"/>
    </row>
    <row r="235" spans="1:18" s="3" customFormat="1" ht="29.1" customHeight="1">
      <c r="A235" s="1"/>
      <c r="B235" s="1"/>
      <c r="C235" s="1"/>
      <c r="D235" s="1"/>
      <c r="E235" s="1"/>
      <c r="F235" s="1"/>
      <c r="G235" s="1"/>
      <c r="H235" s="1"/>
      <c r="I235" s="1"/>
      <c r="J235" s="1"/>
      <c r="K235" s="1"/>
      <c r="L235" s="1"/>
      <c r="M235" s="1"/>
      <c r="N235" s="1"/>
      <c r="O235" s="1"/>
      <c r="P235" s="1"/>
      <c r="Q235" s="1"/>
      <c r="R235" s="1"/>
    </row>
    <row r="236" spans="1:18" s="3" customFormat="1" ht="29.1" customHeight="1">
      <c r="A236" s="1"/>
      <c r="B236" s="1"/>
      <c r="C236" s="1"/>
      <c r="D236" s="1"/>
      <c r="E236" s="1"/>
      <c r="F236" s="1"/>
      <c r="G236" s="1"/>
      <c r="H236" s="1"/>
      <c r="I236" s="1"/>
      <c r="J236" s="1"/>
      <c r="K236" s="1"/>
      <c r="L236" s="1"/>
      <c r="M236" s="1"/>
      <c r="N236" s="1"/>
      <c r="O236" s="1"/>
      <c r="P236" s="1"/>
      <c r="Q236" s="1"/>
      <c r="R236" s="1"/>
    </row>
    <row r="237" spans="1:18" s="3" customFormat="1" ht="29.1" customHeight="1">
      <c r="A237" s="1"/>
      <c r="B237" s="1"/>
      <c r="C237" s="1"/>
      <c r="D237" s="1"/>
      <c r="E237" s="1"/>
      <c r="F237" s="1"/>
      <c r="G237" s="1"/>
      <c r="H237" s="1"/>
      <c r="I237" s="1"/>
      <c r="J237" s="1"/>
      <c r="K237" s="1"/>
      <c r="L237" s="1"/>
      <c r="M237" s="1"/>
      <c r="N237" s="1"/>
      <c r="O237" s="1"/>
      <c r="P237" s="1"/>
      <c r="Q237" s="1"/>
      <c r="R237" s="1"/>
    </row>
    <row r="238" spans="1:18" s="3" customFormat="1" ht="29.1" customHeight="1">
      <c r="A238" s="1"/>
      <c r="B238" s="1"/>
      <c r="C238" s="1"/>
      <c r="D238" s="1"/>
      <c r="E238" s="1"/>
      <c r="F238" s="1"/>
      <c r="G238" s="1"/>
      <c r="H238" s="1"/>
      <c r="I238" s="1"/>
      <c r="J238" s="1"/>
      <c r="K238" s="1"/>
      <c r="L238" s="1"/>
      <c r="M238" s="1"/>
      <c r="N238" s="1"/>
      <c r="O238" s="1"/>
      <c r="P238" s="1"/>
      <c r="Q238" s="1"/>
      <c r="R238" s="1"/>
    </row>
    <row r="239" spans="1:18" s="3" customFormat="1" ht="29.1" customHeight="1">
      <c r="A239" s="1"/>
      <c r="B239" s="1"/>
      <c r="C239" s="1"/>
      <c r="D239" s="1"/>
      <c r="E239" s="1"/>
      <c r="F239" s="1"/>
      <c r="G239" s="1"/>
      <c r="H239" s="1"/>
      <c r="I239" s="1"/>
      <c r="J239" s="1"/>
      <c r="K239" s="1"/>
      <c r="L239" s="1"/>
      <c r="M239" s="1"/>
      <c r="N239" s="1"/>
      <c r="O239" s="1"/>
      <c r="P239" s="1"/>
      <c r="Q239" s="1"/>
      <c r="R239" s="1"/>
    </row>
    <row r="240" spans="1:18" s="3" customFormat="1" ht="29.1" customHeight="1">
      <c r="A240" s="1"/>
      <c r="B240" s="1"/>
      <c r="C240" s="1"/>
      <c r="D240" s="1"/>
      <c r="E240" s="1"/>
      <c r="F240" s="1"/>
      <c r="G240" s="1"/>
      <c r="H240" s="1"/>
      <c r="I240" s="1"/>
      <c r="J240" s="1"/>
      <c r="K240" s="1"/>
      <c r="L240" s="1"/>
      <c r="M240" s="1"/>
      <c r="N240" s="1"/>
      <c r="O240" s="1"/>
      <c r="P240" s="1"/>
      <c r="Q240" s="1"/>
      <c r="R240" s="1"/>
    </row>
    <row r="241" spans="1:18" s="3" customFormat="1" ht="29.1" customHeight="1">
      <c r="A241" s="1"/>
      <c r="B241" s="1"/>
      <c r="C241" s="1"/>
      <c r="D241" s="1"/>
      <c r="E241" s="1"/>
      <c r="F241" s="1"/>
      <c r="G241" s="1"/>
      <c r="H241" s="1"/>
      <c r="I241" s="1"/>
      <c r="J241" s="1"/>
      <c r="K241" s="1"/>
      <c r="L241" s="1"/>
      <c r="M241" s="1"/>
      <c r="N241" s="1"/>
      <c r="O241" s="1"/>
      <c r="P241" s="1"/>
      <c r="Q241" s="1"/>
      <c r="R241" s="1"/>
    </row>
    <row r="242" spans="1:18" s="3" customFormat="1" ht="29.1" customHeight="1">
      <c r="A242" s="1"/>
      <c r="B242" s="1"/>
      <c r="C242" s="1"/>
      <c r="D242" s="1"/>
      <c r="E242" s="1"/>
      <c r="F242" s="1"/>
      <c r="G242" s="1"/>
      <c r="H242" s="1"/>
      <c r="I242" s="1"/>
      <c r="J242" s="1"/>
      <c r="K242" s="1"/>
      <c r="L242" s="1"/>
      <c r="M242" s="1"/>
      <c r="N242" s="1"/>
      <c r="O242" s="1"/>
      <c r="P242" s="1"/>
      <c r="Q242" s="1"/>
      <c r="R242" s="1"/>
    </row>
    <row r="243" spans="1:18" s="3" customFormat="1" ht="29.1" customHeight="1">
      <c r="A243" s="1"/>
      <c r="B243" s="1"/>
      <c r="C243" s="1"/>
      <c r="D243" s="1"/>
      <c r="E243" s="1"/>
      <c r="F243" s="1"/>
      <c r="G243" s="1"/>
      <c r="H243" s="1"/>
      <c r="I243" s="1"/>
      <c r="J243" s="1"/>
      <c r="K243" s="1"/>
      <c r="L243" s="1"/>
      <c r="M243" s="1"/>
      <c r="N243" s="1"/>
      <c r="O243" s="1"/>
      <c r="P243" s="1"/>
      <c r="Q243" s="1"/>
      <c r="R243" s="1"/>
    </row>
    <row r="244" spans="1:18" s="3" customFormat="1" ht="29.1" customHeight="1">
      <c r="A244" s="1"/>
      <c r="B244" s="1"/>
      <c r="C244" s="1"/>
      <c r="D244" s="1"/>
      <c r="E244" s="1"/>
      <c r="F244" s="1"/>
      <c r="G244" s="1"/>
      <c r="H244" s="1"/>
      <c r="I244" s="1"/>
      <c r="J244" s="1"/>
      <c r="K244" s="1"/>
      <c r="L244" s="1"/>
      <c r="M244" s="1"/>
      <c r="N244" s="1"/>
      <c r="O244" s="1"/>
      <c r="P244" s="1"/>
      <c r="Q244" s="1"/>
      <c r="R244" s="1"/>
    </row>
    <row r="245" spans="1:18" s="3" customFormat="1" ht="29.1" customHeight="1">
      <c r="A245" s="1"/>
      <c r="B245" s="1"/>
      <c r="C245" s="1"/>
      <c r="D245" s="1"/>
      <c r="E245" s="1"/>
      <c r="F245" s="1"/>
      <c r="G245" s="1"/>
      <c r="H245" s="1"/>
      <c r="I245" s="1"/>
      <c r="J245" s="1"/>
      <c r="K245" s="1"/>
      <c r="L245" s="1"/>
      <c r="M245" s="1"/>
      <c r="N245" s="1"/>
      <c r="O245" s="1"/>
      <c r="P245" s="1"/>
      <c r="Q245" s="1"/>
      <c r="R245" s="1"/>
    </row>
    <row r="246" spans="1:18" s="3" customFormat="1" ht="29.1" customHeight="1">
      <c r="A246" s="1"/>
      <c r="B246" s="1"/>
      <c r="C246" s="1"/>
      <c r="D246" s="1"/>
      <c r="E246" s="1"/>
      <c r="F246" s="1"/>
      <c r="G246" s="1"/>
      <c r="H246" s="1"/>
      <c r="I246" s="1"/>
      <c r="J246" s="1"/>
      <c r="K246" s="1"/>
      <c r="L246" s="1"/>
      <c r="M246" s="1"/>
      <c r="N246" s="1"/>
      <c r="O246" s="1"/>
      <c r="P246" s="1"/>
      <c r="Q246" s="1"/>
      <c r="R246" s="1"/>
    </row>
    <row r="247" spans="1:18" s="3" customFormat="1" ht="29.1" customHeight="1">
      <c r="A247" s="1"/>
      <c r="B247" s="1"/>
      <c r="C247" s="1"/>
      <c r="D247" s="1"/>
      <c r="E247" s="1"/>
      <c r="F247" s="1"/>
      <c r="G247" s="1"/>
      <c r="H247" s="1"/>
      <c r="I247" s="1"/>
      <c r="J247" s="1"/>
      <c r="K247" s="1"/>
      <c r="L247" s="1"/>
      <c r="M247" s="1"/>
      <c r="N247" s="1"/>
      <c r="O247" s="1"/>
      <c r="P247" s="1"/>
      <c r="Q247" s="1"/>
      <c r="R247" s="1"/>
    </row>
    <row r="248" spans="1:18" s="3" customFormat="1" ht="29.1" customHeight="1">
      <c r="A248" s="1"/>
      <c r="B248" s="1"/>
      <c r="C248" s="1"/>
      <c r="D248" s="1"/>
      <c r="E248" s="1"/>
      <c r="F248" s="1"/>
      <c r="G248" s="1"/>
      <c r="H248" s="1"/>
      <c r="I248" s="1"/>
      <c r="J248" s="1"/>
      <c r="K248" s="1"/>
      <c r="L248" s="1"/>
      <c r="M248" s="1"/>
      <c r="N248" s="1"/>
      <c r="O248" s="1"/>
      <c r="P248" s="1"/>
      <c r="Q248" s="1"/>
      <c r="R248" s="1"/>
    </row>
    <row r="249" spans="1:18" s="3" customFormat="1" ht="29.1" customHeight="1">
      <c r="A249" s="1"/>
      <c r="B249" s="1"/>
      <c r="C249" s="1"/>
      <c r="D249" s="1"/>
      <c r="E249" s="1"/>
      <c r="F249" s="1"/>
      <c r="G249" s="1"/>
      <c r="H249" s="1"/>
      <c r="I249" s="1"/>
      <c r="J249" s="1"/>
      <c r="K249" s="1"/>
      <c r="L249" s="1"/>
      <c r="M249" s="1"/>
      <c r="N249" s="1"/>
      <c r="O249" s="1"/>
      <c r="P249" s="1"/>
      <c r="Q249" s="1"/>
      <c r="R249" s="1"/>
    </row>
    <row r="250" spans="1:18" s="3" customFormat="1" ht="29.1" customHeight="1">
      <c r="A250" s="1"/>
      <c r="B250" s="1"/>
      <c r="C250" s="1"/>
      <c r="D250" s="1"/>
      <c r="E250" s="1"/>
      <c r="F250" s="1"/>
      <c r="G250" s="1"/>
      <c r="H250" s="1"/>
      <c r="I250" s="1"/>
      <c r="J250" s="1"/>
      <c r="K250" s="1"/>
      <c r="L250" s="1"/>
      <c r="M250" s="1"/>
      <c r="N250" s="1"/>
      <c r="O250" s="1"/>
      <c r="P250" s="1"/>
      <c r="Q250" s="1"/>
      <c r="R250" s="1"/>
    </row>
    <row r="251" spans="1:18" s="3" customFormat="1" ht="29.1" customHeight="1">
      <c r="A251" s="1"/>
      <c r="B251" s="1"/>
      <c r="C251" s="1"/>
      <c r="D251" s="1"/>
      <c r="E251" s="1"/>
      <c r="F251" s="1"/>
      <c r="G251" s="1"/>
      <c r="H251" s="1"/>
      <c r="I251" s="1"/>
      <c r="J251" s="1"/>
      <c r="K251" s="1"/>
      <c r="L251" s="1"/>
      <c r="M251" s="1"/>
      <c r="N251" s="1"/>
      <c r="O251" s="1"/>
      <c r="P251" s="1"/>
      <c r="Q251" s="1"/>
      <c r="R251" s="1"/>
    </row>
    <row r="252" spans="1:18" s="3" customFormat="1" ht="29.1" customHeight="1">
      <c r="A252" s="1"/>
      <c r="B252" s="1"/>
      <c r="C252" s="1"/>
      <c r="D252" s="1"/>
      <c r="E252" s="1"/>
      <c r="F252" s="1"/>
      <c r="G252" s="1"/>
      <c r="H252" s="1"/>
      <c r="I252" s="1"/>
      <c r="J252" s="1"/>
      <c r="K252" s="1"/>
      <c r="L252" s="1"/>
      <c r="M252" s="1"/>
      <c r="N252" s="1"/>
      <c r="O252" s="1"/>
      <c r="P252" s="1"/>
      <c r="Q252" s="1"/>
      <c r="R252" s="1"/>
    </row>
    <row r="253" spans="1:18" s="3" customFormat="1" ht="29.1" customHeight="1">
      <c r="A253" s="1"/>
      <c r="B253" s="1"/>
      <c r="C253" s="1"/>
      <c r="D253" s="1"/>
      <c r="E253" s="1"/>
      <c r="F253" s="1"/>
      <c r="G253" s="1"/>
      <c r="H253" s="1"/>
      <c r="I253" s="1"/>
      <c r="J253" s="1"/>
      <c r="K253" s="1"/>
      <c r="L253" s="1"/>
      <c r="M253" s="1"/>
      <c r="N253" s="1"/>
      <c r="O253" s="1"/>
      <c r="P253" s="1"/>
      <c r="Q253" s="1"/>
      <c r="R253" s="1"/>
    </row>
    <row r="254" spans="1:18" s="3" customFormat="1" ht="29.1" customHeight="1">
      <c r="A254" s="1"/>
      <c r="B254" s="1"/>
      <c r="C254" s="1"/>
      <c r="D254" s="1"/>
      <c r="E254" s="1"/>
      <c r="F254" s="1"/>
      <c r="G254" s="1"/>
      <c r="H254" s="1"/>
      <c r="I254" s="1"/>
      <c r="J254" s="1"/>
      <c r="K254" s="1"/>
      <c r="L254" s="1"/>
      <c r="M254" s="1"/>
      <c r="N254" s="1"/>
      <c r="O254" s="1"/>
      <c r="P254" s="1"/>
      <c r="Q254" s="1"/>
      <c r="R254" s="1"/>
    </row>
    <row r="255" spans="1:18" s="3" customFormat="1" ht="29.1" customHeight="1">
      <c r="A255" s="1"/>
      <c r="B255" s="1"/>
      <c r="C255" s="1"/>
      <c r="D255" s="1"/>
      <c r="E255" s="1"/>
      <c r="F255" s="1"/>
      <c r="G255" s="1"/>
      <c r="H255" s="1"/>
      <c r="I255" s="1"/>
      <c r="J255" s="1"/>
      <c r="K255" s="1"/>
      <c r="L255" s="1"/>
      <c r="M255" s="1"/>
      <c r="N255" s="1"/>
      <c r="O255" s="1"/>
      <c r="P255" s="1"/>
      <c r="Q255" s="1"/>
      <c r="R255" s="1"/>
    </row>
    <row r="256" spans="1:18" s="3" customFormat="1" ht="29.1" customHeight="1">
      <c r="A256" s="1"/>
      <c r="B256" s="1"/>
      <c r="C256" s="1"/>
      <c r="D256" s="1"/>
      <c r="E256" s="1"/>
      <c r="F256" s="1"/>
      <c r="G256" s="1"/>
      <c r="H256" s="1"/>
      <c r="I256" s="1"/>
      <c r="J256" s="1"/>
      <c r="K256" s="1"/>
      <c r="L256" s="1"/>
      <c r="M256" s="1"/>
      <c r="N256" s="1"/>
      <c r="O256" s="1"/>
      <c r="P256" s="1"/>
      <c r="Q256" s="1"/>
      <c r="R256" s="1"/>
    </row>
    <row r="257" spans="1:18" s="3" customFormat="1" ht="29.1" customHeight="1">
      <c r="A257" s="1"/>
      <c r="B257" s="1"/>
      <c r="C257" s="1"/>
      <c r="D257" s="1"/>
      <c r="E257" s="1"/>
      <c r="F257" s="1"/>
      <c r="G257" s="1"/>
      <c r="H257" s="1"/>
      <c r="I257" s="1"/>
      <c r="J257" s="1"/>
      <c r="K257" s="1"/>
      <c r="L257" s="1"/>
      <c r="M257" s="1"/>
      <c r="N257" s="1"/>
      <c r="O257" s="1"/>
      <c r="P257" s="1"/>
      <c r="Q257" s="1"/>
      <c r="R257" s="1"/>
    </row>
    <row r="258" spans="1:18" s="3" customFormat="1" ht="29.1" customHeight="1">
      <c r="A258" s="1"/>
      <c r="B258" s="1"/>
      <c r="C258" s="1"/>
      <c r="D258" s="1"/>
      <c r="E258" s="1"/>
      <c r="F258" s="1"/>
      <c r="G258" s="1"/>
      <c r="H258" s="1"/>
      <c r="I258" s="1"/>
      <c r="J258" s="1"/>
      <c r="K258" s="1"/>
      <c r="L258" s="1"/>
      <c r="M258" s="1"/>
      <c r="N258" s="1"/>
      <c r="O258" s="1"/>
      <c r="P258" s="1"/>
      <c r="Q258" s="1"/>
      <c r="R258" s="1"/>
    </row>
    <row r="259" spans="1:18" s="3" customFormat="1" ht="29.1" customHeight="1">
      <c r="A259" s="1"/>
      <c r="B259" s="1"/>
      <c r="C259" s="1"/>
      <c r="D259" s="1"/>
      <c r="E259" s="1"/>
      <c r="F259" s="1"/>
      <c r="G259" s="1"/>
      <c r="H259" s="1"/>
      <c r="I259" s="1"/>
      <c r="J259" s="1"/>
      <c r="K259" s="1"/>
      <c r="L259" s="1"/>
      <c r="M259" s="1"/>
      <c r="N259" s="1"/>
      <c r="O259" s="1"/>
      <c r="P259" s="1"/>
      <c r="Q259" s="1"/>
      <c r="R259" s="1"/>
    </row>
    <row r="260" spans="1:18" s="3" customFormat="1" ht="29.1" customHeight="1">
      <c r="A260" s="1"/>
      <c r="B260" s="1"/>
      <c r="C260" s="1"/>
      <c r="D260" s="1"/>
      <c r="E260" s="1"/>
      <c r="F260" s="1"/>
      <c r="G260" s="1"/>
      <c r="H260" s="1"/>
      <c r="I260" s="1"/>
      <c r="J260" s="1"/>
      <c r="K260" s="1"/>
      <c r="L260" s="1"/>
      <c r="M260" s="1"/>
      <c r="N260" s="1"/>
      <c r="O260" s="1"/>
      <c r="P260" s="1"/>
      <c r="Q260" s="1"/>
      <c r="R260" s="1"/>
    </row>
    <row r="261" spans="1:18" s="3" customFormat="1" ht="29.1" customHeight="1">
      <c r="A261" s="1"/>
      <c r="B261" s="1"/>
      <c r="C261" s="1"/>
      <c r="D261" s="1"/>
      <c r="E261" s="1"/>
      <c r="F261" s="1"/>
      <c r="G261" s="1"/>
      <c r="H261" s="1"/>
      <c r="I261" s="1"/>
      <c r="J261" s="1"/>
      <c r="K261" s="1"/>
      <c r="L261" s="1"/>
      <c r="M261" s="1"/>
      <c r="N261" s="1"/>
      <c r="O261" s="1"/>
      <c r="P261" s="1"/>
      <c r="Q261" s="1"/>
      <c r="R261" s="1"/>
    </row>
    <row r="262" spans="1:18" s="3" customFormat="1" ht="29.1" customHeight="1">
      <c r="A262" s="1"/>
      <c r="B262" s="1"/>
      <c r="C262" s="1"/>
      <c r="D262" s="1"/>
      <c r="E262" s="1"/>
      <c r="F262" s="1"/>
      <c r="G262" s="1"/>
      <c r="H262" s="1"/>
      <c r="I262" s="1"/>
      <c r="J262" s="1"/>
      <c r="K262" s="1"/>
      <c r="L262" s="1"/>
      <c r="M262" s="1"/>
      <c r="N262" s="1"/>
      <c r="O262" s="1"/>
      <c r="P262" s="1"/>
      <c r="Q262" s="1"/>
      <c r="R262" s="1"/>
    </row>
    <row r="263" spans="1:18" s="3" customFormat="1" ht="29.1" customHeight="1">
      <c r="A263" s="1"/>
      <c r="B263" s="1"/>
      <c r="C263" s="1"/>
      <c r="D263" s="1"/>
      <c r="E263" s="1"/>
      <c r="F263" s="1"/>
      <c r="G263" s="1"/>
      <c r="H263" s="1"/>
      <c r="I263" s="1"/>
      <c r="J263" s="1"/>
      <c r="K263" s="1"/>
      <c r="L263" s="1"/>
      <c r="M263" s="1"/>
      <c r="N263" s="1"/>
      <c r="O263" s="1"/>
      <c r="P263" s="1"/>
      <c r="Q263" s="1"/>
      <c r="R263" s="1"/>
    </row>
    <row r="264" spans="1:18" s="3" customFormat="1" ht="29.1" customHeight="1">
      <c r="A264" s="1"/>
      <c r="B264" s="1"/>
      <c r="C264" s="1"/>
      <c r="D264" s="1"/>
      <c r="E264" s="1"/>
      <c r="F264" s="1"/>
      <c r="G264" s="1"/>
      <c r="H264" s="1"/>
      <c r="I264" s="1"/>
      <c r="J264" s="1"/>
      <c r="K264" s="1"/>
      <c r="L264" s="1"/>
      <c r="M264" s="1"/>
      <c r="N264" s="1"/>
      <c r="O264" s="1"/>
      <c r="P264" s="1"/>
      <c r="Q264" s="1"/>
      <c r="R264" s="1"/>
    </row>
    <row r="265" spans="1:18" s="3" customFormat="1" ht="29.1" customHeight="1">
      <c r="A265" s="1"/>
      <c r="B265" s="1"/>
      <c r="C265" s="1"/>
      <c r="D265" s="1"/>
      <c r="E265" s="1"/>
      <c r="F265" s="1"/>
      <c r="G265" s="1"/>
      <c r="H265" s="1"/>
      <c r="I265" s="1"/>
      <c r="J265" s="1"/>
      <c r="K265" s="1"/>
      <c r="L265" s="1"/>
      <c r="M265" s="1"/>
      <c r="N265" s="1"/>
      <c r="O265" s="1"/>
      <c r="P265" s="1"/>
      <c r="Q265" s="1"/>
      <c r="R265" s="1"/>
    </row>
    <row r="266" spans="1:18" s="3" customFormat="1" ht="29.1" customHeight="1">
      <c r="A266" s="1"/>
      <c r="B266" s="1"/>
      <c r="C266" s="1"/>
      <c r="D266" s="1"/>
      <c r="E266" s="1"/>
      <c r="F266" s="1"/>
      <c r="G266" s="1"/>
      <c r="H266" s="1"/>
      <c r="I266" s="1"/>
      <c r="J266" s="1"/>
      <c r="K266" s="1"/>
      <c r="L266" s="1"/>
      <c r="M266" s="1"/>
      <c r="N266" s="1"/>
      <c r="O266" s="1"/>
      <c r="P266" s="1"/>
      <c r="Q266" s="1"/>
      <c r="R266" s="1"/>
    </row>
    <row r="267" spans="1:18" s="3" customFormat="1" ht="29.1" customHeight="1">
      <c r="A267" s="1"/>
      <c r="B267" s="1"/>
      <c r="C267" s="1"/>
      <c r="D267" s="1"/>
      <c r="E267" s="1"/>
      <c r="F267" s="1"/>
      <c r="G267" s="1"/>
      <c r="H267" s="1"/>
      <c r="I267" s="1"/>
      <c r="J267" s="1"/>
      <c r="K267" s="1"/>
      <c r="L267" s="1"/>
      <c r="M267" s="1"/>
      <c r="N267" s="1"/>
      <c r="O267" s="1"/>
      <c r="P267" s="1"/>
      <c r="Q267" s="1"/>
      <c r="R267" s="1"/>
    </row>
    <row r="268" spans="1:18" s="3" customFormat="1" ht="29.1" customHeight="1">
      <c r="A268" s="1"/>
      <c r="B268" s="1"/>
      <c r="C268" s="1"/>
      <c r="D268" s="1"/>
      <c r="E268" s="1"/>
      <c r="F268" s="1"/>
      <c r="G268" s="1"/>
      <c r="H268" s="1"/>
      <c r="I268" s="1"/>
      <c r="J268" s="1"/>
      <c r="K268" s="1"/>
      <c r="L268" s="1"/>
      <c r="M268" s="1"/>
      <c r="N268" s="1"/>
      <c r="O268" s="1"/>
      <c r="P268" s="1"/>
      <c r="Q268" s="1"/>
      <c r="R268" s="1"/>
    </row>
    <row r="269" spans="1:18" s="3" customFormat="1" ht="29.1" customHeight="1">
      <c r="A269" s="1"/>
      <c r="B269" s="1"/>
      <c r="C269" s="1"/>
      <c r="D269" s="1"/>
      <c r="E269" s="1"/>
      <c r="F269" s="1"/>
      <c r="G269" s="1"/>
      <c r="H269" s="1"/>
      <c r="I269" s="1"/>
      <c r="J269" s="1"/>
      <c r="K269" s="1"/>
      <c r="L269" s="1"/>
      <c r="M269" s="1"/>
      <c r="N269" s="1"/>
      <c r="O269" s="1"/>
      <c r="P269" s="1"/>
      <c r="Q269" s="1"/>
      <c r="R269" s="1"/>
    </row>
    <row r="270" spans="1:18" s="3" customFormat="1" ht="29.1" customHeight="1">
      <c r="A270" s="1"/>
      <c r="B270" s="1"/>
      <c r="C270" s="1"/>
      <c r="D270" s="1"/>
      <c r="E270" s="1"/>
      <c r="F270" s="1"/>
      <c r="G270" s="1"/>
      <c r="H270" s="1"/>
      <c r="I270" s="1"/>
      <c r="J270" s="1"/>
      <c r="K270" s="1"/>
      <c r="L270" s="1"/>
      <c r="M270" s="1"/>
      <c r="N270" s="1"/>
      <c r="O270" s="1"/>
      <c r="P270" s="1"/>
      <c r="Q270" s="1"/>
      <c r="R270" s="1"/>
    </row>
    <row r="271" spans="1:18" s="3" customFormat="1" ht="29.1" customHeight="1">
      <c r="A271" s="1"/>
      <c r="B271" s="1"/>
      <c r="C271" s="1"/>
      <c r="D271" s="1"/>
      <c r="E271" s="1"/>
      <c r="F271" s="1"/>
      <c r="G271" s="1"/>
      <c r="H271" s="1"/>
      <c r="I271" s="1"/>
      <c r="J271" s="1"/>
      <c r="K271" s="1"/>
      <c r="L271" s="1"/>
      <c r="M271" s="1"/>
      <c r="N271" s="1"/>
      <c r="O271" s="1"/>
      <c r="P271" s="1"/>
      <c r="Q271" s="1"/>
      <c r="R271" s="1"/>
    </row>
    <row r="272" spans="1:18" s="3" customFormat="1" ht="29.1" customHeight="1">
      <c r="A272" s="1"/>
      <c r="B272" s="1"/>
      <c r="C272" s="1"/>
      <c r="D272" s="1"/>
      <c r="E272" s="1"/>
      <c r="F272" s="1"/>
      <c r="G272" s="1"/>
      <c r="H272" s="1"/>
      <c r="I272" s="1"/>
      <c r="J272" s="1"/>
      <c r="K272" s="1"/>
      <c r="L272" s="1"/>
      <c r="M272" s="1"/>
      <c r="N272" s="1"/>
      <c r="O272" s="1"/>
      <c r="P272" s="1"/>
      <c r="Q272" s="1"/>
      <c r="R272" s="1"/>
    </row>
    <row r="273" spans="1:18" s="3" customFormat="1" ht="29.1" customHeight="1">
      <c r="A273" s="1"/>
      <c r="B273" s="1"/>
      <c r="C273" s="1"/>
      <c r="D273" s="1"/>
      <c r="E273" s="1"/>
      <c r="F273" s="1"/>
      <c r="G273" s="1"/>
      <c r="H273" s="1"/>
      <c r="I273" s="1"/>
      <c r="J273" s="1"/>
      <c r="K273" s="1"/>
      <c r="L273" s="1"/>
      <c r="M273" s="1"/>
      <c r="N273" s="1"/>
      <c r="O273" s="1"/>
      <c r="P273" s="1"/>
      <c r="Q273" s="1"/>
      <c r="R273" s="1"/>
    </row>
    <row r="274" spans="1:18" s="3" customFormat="1" ht="29.1" customHeight="1">
      <c r="A274" s="1"/>
      <c r="B274" s="1"/>
      <c r="C274" s="1"/>
      <c r="D274" s="1"/>
      <c r="E274" s="1"/>
      <c r="F274" s="1"/>
      <c r="G274" s="1"/>
      <c r="H274" s="1"/>
      <c r="I274" s="1"/>
      <c r="J274" s="1"/>
      <c r="K274" s="1"/>
      <c r="L274" s="1"/>
      <c r="M274" s="1"/>
      <c r="N274" s="1"/>
      <c r="O274" s="1"/>
      <c r="P274" s="1"/>
      <c r="Q274" s="1"/>
      <c r="R274" s="1"/>
    </row>
    <row r="275" spans="1:18" s="3" customFormat="1" ht="29.1" customHeight="1">
      <c r="A275" s="1"/>
      <c r="B275" s="1"/>
      <c r="C275" s="1"/>
      <c r="D275" s="1"/>
      <c r="E275" s="1"/>
      <c r="F275" s="1"/>
      <c r="G275" s="1"/>
      <c r="H275" s="1"/>
      <c r="I275" s="1"/>
      <c r="J275" s="1"/>
      <c r="K275" s="1"/>
      <c r="L275" s="1"/>
      <c r="M275" s="1"/>
      <c r="N275" s="1"/>
      <c r="O275" s="1"/>
      <c r="P275" s="1"/>
      <c r="Q275" s="1"/>
      <c r="R275" s="1"/>
    </row>
    <row r="276" spans="1:18" s="3" customFormat="1" ht="29.1" customHeight="1">
      <c r="A276" s="1"/>
      <c r="B276" s="1"/>
      <c r="C276" s="1"/>
      <c r="D276" s="1"/>
      <c r="E276" s="1"/>
      <c r="F276" s="1"/>
      <c r="G276" s="1"/>
      <c r="H276" s="1"/>
      <c r="I276" s="1"/>
      <c r="J276" s="1"/>
      <c r="K276" s="1"/>
      <c r="L276" s="1"/>
      <c r="M276" s="1"/>
      <c r="N276" s="1"/>
      <c r="O276" s="1"/>
      <c r="P276" s="1"/>
      <c r="Q276" s="1"/>
      <c r="R276" s="1"/>
    </row>
    <row r="277" spans="1:18" s="3" customFormat="1" ht="29.1" customHeight="1">
      <c r="A277" s="1"/>
      <c r="B277" s="1"/>
      <c r="C277" s="1"/>
      <c r="D277" s="1"/>
      <c r="E277" s="1"/>
      <c r="F277" s="1"/>
      <c r="G277" s="1"/>
      <c r="H277" s="1"/>
      <c r="I277" s="1"/>
      <c r="J277" s="1"/>
      <c r="K277" s="1"/>
      <c r="L277" s="1"/>
      <c r="M277" s="1"/>
      <c r="N277" s="1"/>
      <c r="O277" s="1"/>
      <c r="P277" s="1"/>
      <c r="Q277" s="1"/>
      <c r="R277" s="1"/>
    </row>
    <row r="278" spans="1:18" s="3" customFormat="1" ht="29.1" customHeight="1">
      <c r="A278" s="1"/>
      <c r="B278" s="1"/>
      <c r="C278" s="1"/>
      <c r="D278" s="1"/>
      <c r="E278" s="1"/>
      <c r="F278" s="1"/>
      <c r="G278" s="1"/>
      <c r="H278" s="1"/>
      <c r="I278" s="1"/>
      <c r="J278" s="1"/>
      <c r="K278" s="1"/>
      <c r="L278" s="1"/>
      <c r="M278" s="1"/>
      <c r="N278" s="1"/>
      <c r="O278" s="1"/>
      <c r="P278" s="1"/>
      <c r="Q278" s="1"/>
      <c r="R278" s="1"/>
    </row>
    <row r="279" spans="1:18" s="3" customFormat="1" ht="29.1" customHeight="1">
      <c r="A279" s="1"/>
      <c r="B279" s="1"/>
      <c r="C279" s="1"/>
      <c r="D279" s="1"/>
      <c r="E279" s="1"/>
      <c r="F279" s="1"/>
      <c r="G279" s="1"/>
      <c r="H279" s="1"/>
      <c r="I279" s="1"/>
      <c r="J279" s="1"/>
      <c r="K279" s="1"/>
      <c r="L279" s="1"/>
      <c r="M279" s="1"/>
      <c r="N279" s="1"/>
      <c r="O279" s="1"/>
      <c r="P279" s="1"/>
      <c r="Q279" s="1"/>
      <c r="R279" s="1"/>
    </row>
    <row r="280" spans="1:18" s="3" customFormat="1" ht="29.1" customHeight="1">
      <c r="A280" s="1"/>
      <c r="B280" s="1"/>
      <c r="C280" s="1"/>
      <c r="D280" s="1"/>
      <c r="E280" s="1"/>
      <c r="F280" s="1"/>
      <c r="G280" s="1"/>
      <c r="H280" s="1"/>
      <c r="I280" s="1"/>
      <c r="J280" s="1"/>
      <c r="K280" s="1"/>
      <c r="L280" s="1"/>
      <c r="M280" s="1"/>
      <c r="N280" s="1"/>
      <c r="O280" s="1"/>
      <c r="P280" s="1"/>
      <c r="Q280" s="1"/>
      <c r="R280" s="1"/>
    </row>
    <row r="281" spans="1:18" s="3" customFormat="1" ht="29.1" customHeight="1">
      <c r="A281" s="1"/>
      <c r="B281" s="1"/>
      <c r="C281" s="1"/>
      <c r="D281" s="1"/>
      <c r="E281" s="1"/>
      <c r="F281" s="1"/>
      <c r="G281" s="1"/>
      <c r="H281" s="1"/>
      <c r="I281" s="1"/>
      <c r="J281" s="1"/>
      <c r="K281" s="1"/>
      <c r="L281" s="1"/>
      <c r="M281" s="1"/>
      <c r="N281" s="1"/>
      <c r="O281" s="1"/>
      <c r="P281" s="1"/>
      <c r="Q281" s="1"/>
      <c r="R281" s="1"/>
    </row>
    <row r="282" spans="1:18" s="3" customFormat="1" ht="29.1" customHeight="1">
      <c r="A282" s="1"/>
      <c r="B282" s="1"/>
      <c r="C282" s="1"/>
      <c r="D282" s="1"/>
      <c r="E282" s="1"/>
      <c r="F282" s="1"/>
      <c r="G282" s="1"/>
      <c r="H282" s="1"/>
      <c r="I282" s="1"/>
      <c r="J282" s="1"/>
      <c r="K282" s="1"/>
      <c r="L282" s="1"/>
      <c r="M282" s="1"/>
      <c r="N282" s="1"/>
      <c r="O282" s="1"/>
      <c r="P282" s="1"/>
      <c r="Q282" s="1"/>
      <c r="R282" s="1"/>
    </row>
    <row r="283" spans="1:18" s="3" customFormat="1" ht="29.1" customHeight="1">
      <c r="A283" s="1"/>
      <c r="B283" s="1"/>
      <c r="C283" s="1"/>
      <c r="D283" s="1"/>
      <c r="E283" s="1"/>
      <c r="F283" s="1"/>
      <c r="G283" s="1"/>
      <c r="H283" s="1"/>
      <c r="I283" s="1"/>
      <c r="J283" s="1"/>
      <c r="K283" s="1"/>
      <c r="L283" s="1"/>
      <c r="M283" s="1"/>
      <c r="N283" s="1"/>
      <c r="O283" s="1"/>
      <c r="P283" s="1"/>
      <c r="Q283" s="1"/>
      <c r="R283" s="1"/>
    </row>
    <row r="284" spans="1:18" s="3" customFormat="1" ht="29.1" customHeight="1">
      <c r="A284" s="1"/>
      <c r="B284" s="1"/>
      <c r="C284" s="1"/>
      <c r="D284" s="1"/>
      <c r="E284" s="1"/>
      <c r="F284" s="1"/>
      <c r="G284" s="1"/>
      <c r="H284" s="1"/>
      <c r="I284" s="1"/>
      <c r="J284" s="1"/>
      <c r="K284" s="1"/>
      <c r="L284" s="1"/>
      <c r="M284" s="1"/>
      <c r="N284" s="1"/>
      <c r="O284" s="1"/>
      <c r="P284" s="1"/>
      <c r="Q284" s="1"/>
      <c r="R284" s="1"/>
    </row>
    <row r="285" spans="1:18" s="3" customFormat="1" ht="29.1" customHeight="1">
      <c r="A285" s="1"/>
      <c r="B285" s="1"/>
      <c r="C285" s="1"/>
      <c r="D285" s="1"/>
      <c r="E285" s="1"/>
      <c r="F285" s="1"/>
      <c r="G285" s="1"/>
      <c r="H285" s="1"/>
      <c r="I285" s="1"/>
      <c r="J285" s="1"/>
      <c r="K285" s="1"/>
      <c r="L285" s="1"/>
      <c r="M285" s="1"/>
      <c r="N285" s="1"/>
      <c r="O285" s="1"/>
      <c r="P285" s="1"/>
      <c r="Q285" s="1"/>
      <c r="R285" s="1"/>
    </row>
    <row r="286" spans="1:18" s="3" customFormat="1" ht="29.1" customHeight="1">
      <c r="A286" s="1"/>
      <c r="B286" s="1"/>
      <c r="C286" s="1"/>
      <c r="D286" s="1"/>
      <c r="E286" s="1"/>
      <c r="F286" s="1"/>
      <c r="G286" s="1"/>
      <c r="H286" s="1"/>
      <c r="I286" s="1"/>
      <c r="J286" s="1"/>
      <c r="K286" s="1"/>
      <c r="L286" s="1"/>
      <c r="M286" s="1"/>
      <c r="N286" s="1"/>
      <c r="O286" s="1"/>
      <c r="P286" s="1"/>
      <c r="Q286" s="1"/>
      <c r="R286" s="1"/>
    </row>
    <row r="287" spans="1:18" s="3" customFormat="1" ht="29.1" customHeight="1">
      <c r="A287" s="1"/>
      <c r="B287" s="1"/>
      <c r="C287" s="1"/>
      <c r="D287" s="1"/>
      <c r="E287" s="1"/>
      <c r="F287" s="1"/>
      <c r="G287" s="1"/>
      <c r="H287" s="1"/>
      <c r="I287" s="1"/>
      <c r="J287" s="1"/>
      <c r="K287" s="1"/>
      <c r="L287" s="1"/>
      <c r="M287" s="1"/>
      <c r="N287" s="1"/>
      <c r="O287" s="1"/>
      <c r="P287" s="1"/>
      <c r="Q287" s="1"/>
      <c r="R287" s="1"/>
    </row>
    <row r="288" spans="1:18" s="3" customFormat="1" ht="29.1" customHeight="1">
      <c r="A288" s="1"/>
      <c r="B288" s="1"/>
      <c r="C288" s="1"/>
      <c r="D288" s="1"/>
      <c r="E288" s="1"/>
      <c r="F288" s="1"/>
      <c r="G288" s="1"/>
      <c r="H288" s="1"/>
      <c r="I288" s="1"/>
      <c r="J288" s="1"/>
      <c r="K288" s="1"/>
      <c r="L288" s="1"/>
      <c r="M288" s="1"/>
      <c r="N288" s="1"/>
      <c r="O288" s="1"/>
      <c r="P288" s="1"/>
      <c r="Q288" s="1"/>
      <c r="R288" s="1"/>
    </row>
    <row r="289" spans="1:18" s="3" customFormat="1" ht="29.1" customHeight="1">
      <c r="A289" s="1"/>
      <c r="B289" s="1"/>
      <c r="C289" s="1"/>
      <c r="D289" s="1"/>
      <c r="E289" s="1"/>
      <c r="F289" s="1"/>
      <c r="G289" s="1"/>
      <c r="H289" s="1"/>
      <c r="I289" s="1"/>
      <c r="J289" s="1"/>
      <c r="K289" s="1"/>
      <c r="L289" s="1"/>
      <c r="M289" s="1"/>
      <c r="N289" s="1"/>
      <c r="O289" s="1"/>
      <c r="P289" s="1"/>
      <c r="Q289" s="1"/>
      <c r="R289" s="1"/>
    </row>
    <row r="290" spans="1:18" s="3" customFormat="1" ht="29.1" customHeight="1">
      <c r="A290" s="1"/>
      <c r="B290" s="1"/>
      <c r="C290" s="1"/>
      <c r="D290" s="1"/>
      <c r="E290" s="1"/>
      <c r="F290" s="1"/>
      <c r="G290" s="1"/>
      <c r="H290" s="1"/>
      <c r="I290" s="1"/>
      <c r="J290" s="1"/>
      <c r="K290" s="1"/>
      <c r="L290" s="1"/>
      <c r="M290" s="1"/>
      <c r="N290" s="1"/>
      <c r="O290" s="1"/>
      <c r="P290" s="1"/>
      <c r="Q290" s="1"/>
      <c r="R290" s="1"/>
    </row>
    <row r="291" spans="1:18" s="3" customFormat="1" ht="29.1" customHeight="1">
      <c r="A291" s="1"/>
      <c r="B291" s="1"/>
      <c r="C291" s="1"/>
      <c r="D291" s="1"/>
      <c r="E291" s="1"/>
      <c r="F291" s="1"/>
      <c r="G291" s="1"/>
      <c r="H291" s="1"/>
      <c r="I291" s="1"/>
      <c r="J291" s="1"/>
      <c r="K291" s="1"/>
      <c r="L291" s="1"/>
      <c r="M291" s="1"/>
      <c r="N291" s="1"/>
      <c r="O291" s="1"/>
      <c r="P291" s="1"/>
      <c r="Q291" s="1"/>
      <c r="R291" s="1"/>
    </row>
    <row r="292" spans="1:18" s="3" customFormat="1" ht="29.1" customHeight="1">
      <c r="A292" s="1"/>
      <c r="B292" s="1"/>
      <c r="C292" s="1"/>
      <c r="D292" s="1"/>
      <c r="E292" s="1"/>
      <c r="F292" s="1"/>
      <c r="G292" s="1"/>
      <c r="H292" s="1"/>
      <c r="I292" s="1"/>
      <c r="J292" s="1"/>
      <c r="K292" s="1"/>
      <c r="L292" s="1"/>
      <c r="M292" s="1"/>
      <c r="N292" s="1"/>
      <c r="O292" s="1"/>
      <c r="P292" s="1"/>
      <c r="Q292" s="1"/>
      <c r="R292" s="1"/>
    </row>
    <row r="293" spans="1:18" s="3" customFormat="1" ht="29.1" customHeight="1">
      <c r="A293" s="1"/>
      <c r="B293" s="1"/>
      <c r="C293" s="1"/>
      <c r="D293" s="1"/>
      <c r="E293" s="1"/>
      <c r="F293" s="1"/>
      <c r="G293" s="1"/>
      <c r="H293" s="1"/>
      <c r="I293" s="1"/>
      <c r="J293" s="1"/>
      <c r="K293" s="1"/>
      <c r="L293" s="1"/>
      <c r="M293" s="1"/>
      <c r="N293" s="1"/>
      <c r="O293" s="1"/>
      <c r="P293" s="1"/>
      <c r="Q293" s="1"/>
      <c r="R293" s="1"/>
    </row>
    <row r="294" spans="1:18" s="3" customFormat="1" ht="29.1" customHeight="1">
      <c r="A294" s="1"/>
      <c r="B294" s="1"/>
      <c r="C294" s="1"/>
      <c r="D294" s="1"/>
      <c r="E294" s="1"/>
      <c r="F294" s="1"/>
      <c r="G294" s="1"/>
      <c r="H294" s="1"/>
      <c r="I294" s="1"/>
      <c r="J294" s="1"/>
      <c r="K294" s="1"/>
      <c r="L294" s="1"/>
      <c r="M294" s="1"/>
      <c r="N294" s="1"/>
      <c r="O294" s="1"/>
      <c r="P294" s="1"/>
      <c r="Q294" s="1"/>
      <c r="R294" s="1"/>
    </row>
    <row r="295" spans="1:18" s="3" customFormat="1" ht="29.1" customHeight="1">
      <c r="A295" s="1"/>
      <c r="B295" s="1"/>
      <c r="C295" s="1"/>
      <c r="D295" s="1"/>
      <c r="E295" s="1"/>
      <c r="F295" s="1"/>
      <c r="G295" s="1"/>
      <c r="H295" s="1"/>
      <c r="I295" s="1"/>
      <c r="J295" s="1"/>
      <c r="K295" s="1"/>
      <c r="L295" s="1"/>
      <c r="M295" s="1"/>
      <c r="N295" s="1"/>
      <c r="O295" s="1"/>
      <c r="P295" s="1"/>
      <c r="Q295" s="1"/>
      <c r="R295" s="1"/>
    </row>
    <row r="296" spans="1:18" s="3" customFormat="1" ht="29.1" customHeight="1">
      <c r="A296" s="1"/>
      <c r="B296" s="1"/>
      <c r="C296" s="1"/>
      <c r="D296" s="1"/>
      <c r="E296" s="1"/>
      <c r="F296" s="1"/>
      <c r="G296" s="1"/>
      <c r="H296" s="1"/>
      <c r="I296" s="1"/>
      <c r="J296" s="1"/>
      <c r="K296" s="1"/>
      <c r="L296" s="1"/>
      <c r="M296" s="1"/>
      <c r="N296" s="1"/>
      <c r="O296" s="1"/>
      <c r="P296" s="1"/>
      <c r="Q296" s="1"/>
      <c r="R296" s="1"/>
    </row>
    <row r="297" spans="1:18" s="3" customFormat="1" ht="29.1" customHeight="1">
      <c r="A297" s="1"/>
      <c r="B297" s="1"/>
      <c r="C297" s="1"/>
      <c r="D297" s="1"/>
      <c r="E297" s="1"/>
      <c r="F297" s="1"/>
      <c r="G297" s="1"/>
      <c r="H297" s="1"/>
      <c r="I297" s="1"/>
      <c r="J297" s="1"/>
      <c r="K297" s="1"/>
      <c r="L297" s="1"/>
      <c r="M297" s="1"/>
      <c r="N297" s="1"/>
      <c r="O297" s="1"/>
      <c r="P297" s="1"/>
      <c r="Q297" s="1"/>
      <c r="R297" s="1"/>
    </row>
    <row r="298" spans="1:18" s="3" customFormat="1" ht="29.1" customHeight="1">
      <c r="A298" s="1"/>
      <c r="B298" s="1"/>
      <c r="C298" s="1"/>
      <c r="D298" s="1"/>
      <c r="E298" s="1"/>
      <c r="F298" s="1"/>
      <c r="G298" s="1"/>
      <c r="H298" s="1"/>
      <c r="I298" s="1"/>
      <c r="J298" s="1"/>
      <c r="K298" s="1"/>
      <c r="L298" s="1"/>
      <c r="M298" s="1"/>
      <c r="N298" s="1"/>
      <c r="O298" s="1"/>
      <c r="P298" s="1"/>
      <c r="Q298" s="1"/>
      <c r="R298" s="1"/>
    </row>
    <row r="299" spans="1:18" s="3" customFormat="1" ht="29.1" customHeight="1">
      <c r="A299" s="1"/>
      <c r="B299" s="1"/>
      <c r="C299" s="1"/>
      <c r="D299" s="1"/>
      <c r="E299" s="1"/>
      <c r="F299" s="1"/>
      <c r="G299" s="1"/>
      <c r="H299" s="1"/>
      <c r="I299" s="1"/>
      <c r="J299" s="1"/>
      <c r="K299" s="1"/>
      <c r="L299" s="1"/>
      <c r="M299" s="1"/>
      <c r="N299" s="1"/>
      <c r="O299" s="1"/>
      <c r="P299" s="1"/>
      <c r="Q299" s="1"/>
      <c r="R299" s="1"/>
    </row>
    <row r="300" spans="1:18" s="3" customFormat="1" ht="29.1" customHeight="1">
      <c r="A300" s="1"/>
      <c r="B300" s="1"/>
      <c r="C300" s="1"/>
      <c r="D300" s="1"/>
      <c r="E300" s="1"/>
      <c r="F300" s="1"/>
      <c r="G300" s="1"/>
      <c r="H300" s="1"/>
      <c r="I300" s="1"/>
      <c r="J300" s="1"/>
      <c r="K300" s="1"/>
      <c r="L300" s="1"/>
      <c r="M300" s="1"/>
      <c r="N300" s="1"/>
      <c r="O300" s="1"/>
      <c r="P300" s="1"/>
      <c r="Q300" s="1"/>
      <c r="R300" s="1"/>
    </row>
    <row r="301" spans="1:18" s="3" customFormat="1" ht="29.1" customHeight="1">
      <c r="A301" s="1"/>
      <c r="B301" s="1"/>
      <c r="C301" s="1"/>
      <c r="D301" s="1"/>
      <c r="E301" s="1"/>
      <c r="F301" s="1"/>
      <c r="G301" s="1"/>
      <c r="H301" s="1"/>
      <c r="I301" s="1"/>
      <c r="J301" s="1"/>
      <c r="K301" s="1"/>
      <c r="L301" s="1"/>
      <c r="M301" s="1"/>
      <c r="N301" s="1"/>
      <c r="O301" s="1"/>
      <c r="P301" s="1"/>
      <c r="Q301" s="1"/>
      <c r="R301" s="1"/>
    </row>
    <row r="302" spans="1:18" s="3" customFormat="1" ht="29.1" customHeight="1">
      <c r="A302" s="1"/>
      <c r="B302" s="1"/>
      <c r="C302" s="1"/>
      <c r="D302" s="1"/>
      <c r="E302" s="1"/>
      <c r="F302" s="1"/>
      <c r="G302" s="1"/>
      <c r="H302" s="1"/>
      <c r="I302" s="1"/>
      <c r="J302" s="1"/>
      <c r="K302" s="1"/>
      <c r="L302" s="1"/>
      <c r="M302" s="1"/>
      <c r="N302" s="1"/>
      <c r="O302" s="1"/>
      <c r="P302" s="1"/>
      <c r="Q302" s="1"/>
      <c r="R302" s="1"/>
    </row>
    <row r="303" spans="1:18" s="3" customFormat="1" ht="29.1" customHeight="1">
      <c r="A303" s="1"/>
      <c r="B303" s="1"/>
      <c r="C303" s="1"/>
      <c r="D303" s="1"/>
      <c r="E303" s="1"/>
      <c r="F303" s="1"/>
      <c r="G303" s="1"/>
      <c r="H303" s="1"/>
      <c r="I303" s="1"/>
      <c r="J303" s="1"/>
      <c r="K303" s="1"/>
      <c r="L303" s="1"/>
      <c r="M303" s="1"/>
      <c r="N303" s="1"/>
      <c r="O303" s="1"/>
      <c r="P303" s="1"/>
      <c r="Q303" s="1"/>
      <c r="R303" s="1"/>
    </row>
    <row r="304" spans="1:18" s="3" customFormat="1" ht="29.1" customHeight="1">
      <c r="A304" s="1"/>
      <c r="B304" s="1"/>
      <c r="C304" s="1"/>
      <c r="D304" s="1"/>
      <c r="E304" s="1"/>
      <c r="F304" s="1"/>
      <c r="G304" s="1"/>
      <c r="H304" s="1"/>
      <c r="I304" s="1"/>
      <c r="J304" s="1"/>
      <c r="K304" s="1"/>
      <c r="L304" s="1"/>
      <c r="M304" s="1"/>
      <c r="N304" s="1"/>
      <c r="O304" s="1"/>
      <c r="P304" s="1"/>
      <c r="Q304" s="1"/>
      <c r="R304" s="1"/>
    </row>
    <row r="305" spans="1:18" s="3" customFormat="1" ht="29.1" customHeight="1">
      <c r="A305" s="1"/>
      <c r="B305" s="1"/>
      <c r="C305" s="1"/>
      <c r="D305" s="1"/>
      <c r="E305" s="1"/>
      <c r="F305" s="1"/>
      <c r="G305" s="1"/>
      <c r="H305" s="1"/>
      <c r="I305" s="1"/>
      <c r="J305" s="1"/>
      <c r="K305" s="1"/>
      <c r="L305" s="1"/>
      <c r="M305" s="1"/>
      <c r="N305" s="1"/>
      <c r="O305" s="1"/>
      <c r="P305" s="1"/>
      <c r="Q305" s="1"/>
      <c r="R305" s="1"/>
    </row>
    <row r="306" spans="1:18" s="3" customFormat="1" ht="29.1" customHeight="1">
      <c r="A306" s="1"/>
      <c r="B306" s="1"/>
      <c r="C306" s="1"/>
      <c r="D306" s="1"/>
      <c r="E306" s="1"/>
      <c r="F306" s="1"/>
      <c r="G306" s="1"/>
      <c r="H306" s="1"/>
      <c r="I306" s="1"/>
      <c r="J306" s="1"/>
      <c r="K306" s="1"/>
      <c r="L306" s="1"/>
      <c r="M306" s="1"/>
      <c r="N306" s="1"/>
      <c r="O306" s="1"/>
      <c r="P306" s="1"/>
      <c r="Q306" s="1"/>
      <c r="R306" s="1"/>
    </row>
    <row r="307" spans="1:18" s="3" customFormat="1" ht="29.1" customHeight="1">
      <c r="A307" s="1"/>
      <c r="B307" s="1"/>
      <c r="C307" s="1"/>
      <c r="D307" s="1"/>
      <c r="E307" s="1"/>
      <c r="F307" s="1"/>
      <c r="G307" s="1"/>
      <c r="H307" s="1"/>
      <c r="I307" s="1"/>
      <c r="J307" s="1"/>
      <c r="K307" s="1"/>
      <c r="L307" s="1"/>
      <c r="M307" s="1"/>
      <c r="N307" s="1"/>
      <c r="O307" s="1"/>
      <c r="P307" s="1"/>
      <c r="Q307" s="1"/>
      <c r="R307" s="1"/>
    </row>
    <row r="308" spans="1:18" s="3" customFormat="1" ht="29.1" customHeight="1">
      <c r="A308" s="1"/>
      <c r="B308" s="1"/>
      <c r="C308" s="1"/>
      <c r="D308" s="1"/>
      <c r="E308" s="1"/>
      <c r="F308" s="1"/>
      <c r="G308" s="1"/>
      <c r="H308" s="1"/>
      <c r="I308" s="1"/>
      <c r="J308" s="1"/>
      <c r="K308" s="1"/>
      <c r="L308" s="1"/>
      <c r="M308" s="1"/>
      <c r="N308" s="1"/>
      <c r="O308" s="1"/>
      <c r="P308" s="1"/>
      <c r="Q308" s="1"/>
      <c r="R308" s="1"/>
    </row>
    <row r="309" spans="1:18" s="3" customFormat="1" ht="29.1" customHeight="1">
      <c r="A309" s="1"/>
      <c r="B309" s="1"/>
      <c r="C309" s="1"/>
      <c r="D309" s="1"/>
      <c r="E309" s="1"/>
      <c r="F309" s="1"/>
      <c r="G309" s="1"/>
      <c r="H309" s="1"/>
      <c r="I309" s="1"/>
      <c r="J309" s="1"/>
      <c r="K309" s="1"/>
      <c r="L309" s="1"/>
      <c r="M309" s="1"/>
      <c r="N309" s="1"/>
      <c r="O309" s="1"/>
      <c r="P309" s="1"/>
      <c r="Q309" s="1"/>
      <c r="R309" s="1"/>
    </row>
    <row r="310" spans="1:18" s="3" customFormat="1" ht="29.1" customHeight="1">
      <c r="A310" s="1"/>
      <c r="B310" s="1"/>
      <c r="C310" s="1"/>
      <c r="D310" s="1"/>
      <c r="E310" s="1"/>
      <c r="F310" s="1"/>
      <c r="G310" s="1"/>
      <c r="H310" s="1"/>
      <c r="I310" s="1"/>
      <c r="J310" s="1"/>
      <c r="K310" s="1"/>
      <c r="L310" s="1"/>
      <c r="M310" s="1"/>
      <c r="N310" s="1"/>
      <c r="O310" s="1"/>
      <c r="P310" s="1"/>
      <c r="Q310" s="1"/>
      <c r="R310" s="1"/>
    </row>
    <row r="311" spans="1:18" s="3" customFormat="1" ht="29.1" customHeight="1">
      <c r="A311" s="1"/>
      <c r="B311" s="1"/>
      <c r="C311" s="1"/>
      <c r="D311" s="1"/>
      <c r="E311" s="1"/>
      <c r="F311" s="1"/>
      <c r="G311" s="1"/>
      <c r="H311" s="1"/>
      <c r="I311" s="1"/>
      <c r="J311" s="1"/>
      <c r="K311" s="1"/>
      <c r="L311" s="1"/>
      <c r="M311" s="1"/>
      <c r="N311" s="1"/>
      <c r="O311" s="1"/>
      <c r="P311" s="1"/>
      <c r="Q311" s="1"/>
      <c r="R311" s="1"/>
    </row>
    <row r="312" spans="1:18" s="3" customFormat="1" ht="29.1" customHeight="1">
      <c r="A312" s="1"/>
      <c r="B312" s="1"/>
      <c r="C312" s="1"/>
      <c r="D312" s="1"/>
      <c r="E312" s="1"/>
      <c r="F312" s="1"/>
      <c r="G312" s="1"/>
      <c r="H312" s="1"/>
      <c r="I312" s="1"/>
      <c r="J312" s="1"/>
      <c r="K312" s="1"/>
      <c r="L312" s="1"/>
      <c r="M312" s="1"/>
      <c r="N312" s="1"/>
      <c r="O312" s="1"/>
      <c r="P312" s="1"/>
      <c r="Q312" s="1"/>
      <c r="R312" s="1"/>
    </row>
    <row r="313" spans="1:18" s="3" customFormat="1" ht="29.1" customHeight="1">
      <c r="A313" s="1"/>
      <c r="B313" s="1"/>
      <c r="C313" s="1"/>
      <c r="D313" s="1"/>
      <c r="E313" s="1"/>
      <c r="F313" s="1"/>
      <c r="G313" s="1"/>
      <c r="H313" s="1"/>
      <c r="I313" s="1"/>
      <c r="J313" s="1"/>
      <c r="K313" s="1"/>
      <c r="L313" s="1"/>
      <c r="M313" s="1"/>
      <c r="N313" s="1"/>
      <c r="O313" s="1"/>
      <c r="P313" s="1"/>
      <c r="Q313" s="1"/>
      <c r="R313" s="1"/>
    </row>
    <row r="314" spans="1:18" s="3" customFormat="1" ht="29.1" customHeight="1">
      <c r="A314" s="1"/>
      <c r="B314" s="1"/>
      <c r="C314" s="1"/>
      <c r="D314" s="1"/>
      <c r="E314" s="1"/>
      <c r="F314" s="1"/>
      <c r="G314" s="1"/>
      <c r="H314" s="1"/>
      <c r="I314" s="1"/>
      <c r="J314" s="1"/>
      <c r="K314" s="1"/>
      <c r="L314" s="1"/>
      <c r="M314" s="1"/>
      <c r="N314" s="1"/>
      <c r="O314" s="1"/>
      <c r="P314" s="1"/>
      <c r="Q314" s="1"/>
      <c r="R314" s="1"/>
    </row>
    <row r="315" spans="1:18" s="3" customFormat="1" ht="29.1" customHeight="1">
      <c r="A315" s="1"/>
      <c r="B315" s="1"/>
      <c r="C315" s="1"/>
      <c r="D315" s="1"/>
      <c r="E315" s="1"/>
      <c r="F315" s="1"/>
      <c r="G315" s="1"/>
      <c r="H315" s="1"/>
      <c r="I315" s="1"/>
      <c r="J315" s="1"/>
      <c r="K315" s="1"/>
      <c r="L315" s="1"/>
      <c r="M315" s="1"/>
      <c r="N315" s="1"/>
      <c r="O315" s="1"/>
      <c r="P315" s="1"/>
      <c r="Q315" s="1"/>
      <c r="R315" s="1"/>
    </row>
    <row r="316" spans="1:18" s="3" customFormat="1" ht="29.1" customHeight="1">
      <c r="A316" s="1"/>
      <c r="B316" s="1"/>
      <c r="C316" s="1"/>
      <c r="D316" s="1"/>
      <c r="E316" s="1"/>
      <c r="F316" s="1"/>
      <c r="G316" s="1"/>
      <c r="H316" s="1"/>
      <c r="I316" s="1"/>
      <c r="J316" s="1"/>
      <c r="K316" s="1"/>
      <c r="L316" s="1"/>
      <c r="M316" s="1"/>
      <c r="N316" s="1"/>
      <c r="O316" s="1"/>
      <c r="P316" s="1"/>
      <c r="Q316" s="1"/>
      <c r="R316" s="1"/>
    </row>
    <row r="317" spans="1:18" s="3" customFormat="1" ht="29.1" customHeight="1">
      <c r="A317" s="1"/>
      <c r="B317" s="1"/>
      <c r="C317" s="1"/>
      <c r="D317" s="1"/>
      <c r="E317" s="1"/>
      <c r="F317" s="1"/>
      <c r="G317" s="1"/>
      <c r="H317" s="1"/>
      <c r="I317" s="1"/>
      <c r="J317" s="1"/>
      <c r="K317" s="1"/>
      <c r="L317" s="1"/>
      <c r="M317" s="1"/>
      <c r="N317" s="1"/>
      <c r="O317" s="1"/>
      <c r="P317" s="1"/>
      <c r="Q317" s="1"/>
      <c r="R317" s="1"/>
    </row>
    <row r="318" spans="1:18" s="3" customFormat="1" ht="29.1" customHeight="1">
      <c r="A318" s="1"/>
      <c r="B318" s="1"/>
      <c r="C318" s="1"/>
      <c r="D318" s="1"/>
      <c r="E318" s="1"/>
      <c r="F318" s="1"/>
      <c r="G318" s="1"/>
      <c r="H318" s="1"/>
      <c r="I318" s="1"/>
      <c r="J318" s="1"/>
      <c r="K318" s="1"/>
      <c r="L318" s="1"/>
      <c r="M318" s="1"/>
      <c r="N318" s="1"/>
      <c r="O318" s="1"/>
      <c r="P318" s="1"/>
      <c r="Q318" s="1"/>
      <c r="R318" s="1"/>
    </row>
    <row r="319" spans="1:18" s="3" customFormat="1" ht="29.1" customHeight="1">
      <c r="A319" s="1"/>
      <c r="B319" s="1"/>
      <c r="C319" s="1"/>
      <c r="D319" s="1"/>
      <c r="E319" s="1"/>
      <c r="F319" s="1"/>
      <c r="G319" s="1"/>
      <c r="H319" s="1"/>
      <c r="I319" s="1"/>
      <c r="J319" s="1"/>
      <c r="K319" s="1"/>
      <c r="L319" s="1"/>
      <c r="M319" s="1"/>
      <c r="N319" s="1"/>
      <c r="O319" s="1"/>
      <c r="P319" s="1"/>
      <c r="Q319" s="1"/>
      <c r="R319" s="1"/>
    </row>
    <row r="320" spans="1:18" s="3" customFormat="1" ht="29.1" customHeight="1">
      <c r="A320" s="1"/>
      <c r="B320" s="1"/>
      <c r="C320" s="1"/>
      <c r="D320" s="1"/>
      <c r="E320" s="1"/>
      <c r="F320" s="1"/>
      <c r="G320" s="1"/>
      <c r="H320" s="1"/>
      <c r="I320" s="1"/>
      <c r="J320" s="1"/>
      <c r="K320" s="1"/>
      <c r="L320" s="1"/>
      <c r="M320" s="1"/>
      <c r="N320" s="1"/>
      <c r="O320" s="1"/>
      <c r="P320" s="1"/>
      <c r="Q320" s="1"/>
      <c r="R320" s="1"/>
    </row>
    <row r="321" spans="1:18" s="3" customFormat="1" ht="29.1" customHeight="1">
      <c r="A321" s="1"/>
      <c r="B321" s="1"/>
      <c r="C321" s="1"/>
      <c r="D321" s="1"/>
      <c r="E321" s="1"/>
      <c r="F321" s="1"/>
      <c r="G321" s="1"/>
      <c r="H321" s="1"/>
      <c r="I321" s="1"/>
      <c r="J321" s="1"/>
      <c r="K321" s="1"/>
      <c r="L321" s="1"/>
      <c r="M321" s="1"/>
      <c r="N321" s="1"/>
      <c r="O321" s="1"/>
      <c r="P321" s="1"/>
      <c r="Q321" s="1"/>
      <c r="R321" s="1"/>
    </row>
    <row r="322" spans="1:18" s="3" customFormat="1" ht="29.1" customHeight="1">
      <c r="A322" s="1"/>
      <c r="B322" s="1"/>
      <c r="C322" s="1"/>
      <c r="D322" s="1"/>
      <c r="E322" s="1"/>
      <c r="F322" s="1"/>
      <c r="G322" s="1"/>
      <c r="H322" s="1"/>
      <c r="I322" s="1"/>
      <c r="J322" s="1"/>
      <c r="K322" s="1"/>
      <c r="L322" s="1"/>
      <c r="M322" s="1"/>
      <c r="N322" s="1"/>
      <c r="O322" s="1"/>
      <c r="P322" s="1"/>
      <c r="Q322" s="1"/>
      <c r="R322" s="1"/>
    </row>
    <row r="323" spans="1:18" s="3" customFormat="1" ht="29.1" customHeight="1">
      <c r="A323" s="1"/>
      <c r="B323" s="1"/>
      <c r="C323" s="1"/>
      <c r="D323" s="1"/>
      <c r="E323" s="1"/>
      <c r="F323" s="1"/>
      <c r="G323" s="1"/>
      <c r="H323" s="1"/>
      <c r="I323" s="1"/>
      <c r="J323" s="1"/>
      <c r="K323" s="1"/>
      <c r="L323" s="1"/>
      <c r="M323" s="1"/>
      <c r="N323" s="1"/>
      <c r="O323" s="1"/>
      <c r="P323" s="1"/>
      <c r="Q323" s="1"/>
      <c r="R323" s="1"/>
    </row>
    <row r="324" spans="1:18" s="3" customFormat="1" ht="29.1" customHeight="1">
      <c r="A324" s="1"/>
      <c r="B324" s="1"/>
      <c r="C324" s="1"/>
      <c r="D324" s="1"/>
      <c r="E324" s="1"/>
      <c r="F324" s="1"/>
      <c r="G324" s="1"/>
      <c r="H324" s="1"/>
      <c r="I324" s="1"/>
      <c r="J324" s="1"/>
      <c r="K324" s="1"/>
      <c r="L324" s="1"/>
      <c r="M324" s="1"/>
      <c r="N324" s="1"/>
      <c r="O324" s="1"/>
      <c r="P324" s="1"/>
      <c r="Q324" s="1"/>
      <c r="R324" s="1"/>
    </row>
    <row r="325" spans="1:18" s="3" customFormat="1" ht="29.1" customHeight="1">
      <c r="A325" s="1"/>
      <c r="B325" s="1"/>
      <c r="C325" s="1"/>
      <c r="D325" s="1"/>
      <c r="E325" s="1"/>
      <c r="F325" s="1"/>
      <c r="G325" s="1"/>
      <c r="H325" s="1"/>
      <c r="I325" s="1"/>
      <c r="J325" s="1"/>
      <c r="K325" s="1"/>
      <c r="L325" s="1"/>
      <c r="M325" s="1"/>
      <c r="N325" s="1"/>
      <c r="O325" s="1"/>
      <c r="P325" s="1"/>
      <c r="Q325" s="1"/>
      <c r="R325" s="1"/>
    </row>
    <row r="326" spans="1:18" s="3" customFormat="1" ht="29.1" customHeight="1">
      <c r="A326" s="1"/>
      <c r="B326" s="1"/>
      <c r="C326" s="1"/>
      <c r="D326" s="1"/>
      <c r="E326" s="1"/>
      <c r="F326" s="1"/>
      <c r="G326" s="1"/>
      <c r="H326" s="1"/>
      <c r="I326" s="1"/>
      <c r="J326" s="1"/>
      <c r="K326" s="1"/>
      <c r="L326" s="1"/>
      <c r="M326" s="1"/>
      <c r="N326" s="1"/>
      <c r="O326" s="1"/>
      <c r="P326" s="1"/>
      <c r="Q326" s="1"/>
      <c r="R326" s="1"/>
    </row>
    <row r="327" spans="1:18" s="3" customFormat="1" ht="29.1" customHeight="1">
      <c r="A327" s="1"/>
      <c r="B327" s="1"/>
      <c r="C327" s="1"/>
      <c r="D327" s="1"/>
      <c r="E327" s="1"/>
      <c r="F327" s="1"/>
      <c r="G327" s="1"/>
      <c r="H327" s="1"/>
      <c r="I327" s="1"/>
      <c r="J327" s="1"/>
      <c r="K327" s="1"/>
      <c r="L327" s="1"/>
      <c r="M327" s="1"/>
      <c r="N327" s="1"/>
      <c r="O327" s="1"/>
      <c r="P327" s="1"/>
      <c r="Q327" s="1"/>
      <c r="R327" s="1"/>
    </row>
    <row r="328" spans="1:18" s="3" customFormat="1" ht="29.1" customHeight="1">
      <c r="A328" s="1"/>
      <c r="B328" s="1"/>
      <c r="C328" s="1"/>
      <c r="D328" s="1"/>
      <c r="E328" s="1"/>
      <c r="F328" s="1"/>
      <c r="G328" s="1"/>
      <c r="H328" s="1"/>
      <c r="I328" s="1"/>
      <c r="J328" s="1"/>
      <c r="K328" s="1"/>
      <c r="L328" s="1"/>
      <c r="M328" s="1"/>
      <c r="N328" s="1"/>
      <c r="O328" s="1"/>
      <c r="P328" s="1"/>
      <c r="Q328" s="1"/>
      <c r="R328" s="1"/>
    </row>
    <row r="329" spans="1:18" s="3" customFormat="1" ht="29.1" customHeight="1">
      <c r="A329" s="1"/>
      <c r="B329" s="1"/>
      <c r="C329" s="1"/>
      <c r="D329" s="1"/>
      <c r="E329" s="1"/>
      <c r="F329" s="1"/>
      <c r="G329" s="1"/>
      <c r="H329" s="1"/>
      <c r="I329" s="1"/>
      <c r="J329" s="1"/>
      <c r="K329" s="1"/>
      <c r="L329" s="1"/>
      <c r="M329" s="1"/>
      <c r="N329" s="1"/>
      <c r="O329" s="1"/>
      <c r="P329" s="1"/>
      <c r="Q329" s="1"/>
      <c r="R329" s="1"/>
    </row>
    <row r="330" spans="1:18" s="3" customFormat="1" ht="29.1" customHeight="1">
      <c r="A330" s="1"/>
      <c r="B330" s="1"/>
      <c r="C330" s="1"/>
      <c r="D330" s="1"/>
      <c r="E330" s="1"/>
      <c r="F330" s="1"/>
      <c r="G330" s="1"/>
      <c r="H330" s="1"/>
      <c r="I330" s="1"/>
      <c r="J330" s="1"/>
      <c r="K330" s="1"/>
      <c r="L330" s="1"/>
      <c r="M330" s="1"/>
      <c r="N330" s="1"/>
      <c r="O330" s="1"/>
      <c r="P330" s="1"/>
      <c r="Q330" s="1"/>
      <c r="R330" s="1"/>
    </row>
    <row r="331" spans="1:18" s="3" customFormat="1" ht="29.1" customHeight="1">
      <c r="A331" s="1"/>
      <c r="B331" s="1"/>
      <c r="C331" s="1"/>
      <c r="D331" s="1"/>
      <c r="E331" s="1"/>
      <c r="F331" s="1"/>
      <c r="G331" s="1"/>
      <c r="H331" s="1"/>
      <c r="I331" s="1"/>
      <c r="J331" s="1"/>
      <c r="K331" s="1"/>
      <c r="L331" s="1"/>
      <c r="M331" s="1"/>
      <c r="N331" s="1"/>
      <c r="O331" s="1"/>
      <c r="P331" s="1"/>
      <c r="Q331" s="1"/>
      <c r="R331" s="1"/>
    </row>
    <row r="332" spans="1:18" s="3" customFormat="1" ht="29.1" customHeight="1">
      <c r="A332" s="1"/>
      <c r="B332" s="1"/>
      <c r="C332" s="1"/>
      <c r="D332" s="1"/>
      <c r="E332" s="1"/>
      <c r="F332" s="1"/>
      <c r="G332" s="1"/>
      <c r="H332" s="1"/>
      <c r="I332" s="1"/>
      <c r="J332" s="1"/>
      <c r="K332" s="1"/>
      <c r="L332" s="1"/>
      <c r="M332" s="1"/>
      <c r="N332" s="1"/>
      <c r="O332" s="1"/>
      <c r="P332" s="1"/>
      <c r="Q332" s="1"/>
      <c r="R332" s="1"/>
    </row>
    <row r="333" spans="1:18" s="3" customFormat="1" ht="29.1" customHeight="1">
      <c r="A333" s="1"/>
      <c r="B333" s="1"/>
      <c r="C333" s="1"/>
      <c r="D333" s="1"/>
      <c r="E333" s="1"/>
      <c r="F333" s="1"/>
      <c r="G333" s="1"/>
      <c r="H333" s="1"/>
      <c r="I333" s="1"/>
      <c r="J333" s="1"/>
      <c r="K333" s="1"/>
      <c r="L333" s="1"/>
      <c r="M333" s="1"/>
      <c r="N333" s="1"/>
      <c r="O333" s="1"/>
      <c r="P333" s="1"/>
      <c r="Q333" s="1"/>
      <c r="R333" s="1"/>
    </row>
    <row r="334" spans="1:18" s="3" customFormat="1" ht="29.1" customHeight="1">
      <c r="A334" s="1"/>
      <c r="B334" s="1"/>
      <c r="C334" s="1"/>
      <c r="D334" s="1"/>
      <c r="E334" s="1"/>
      <c r="F334" s="1"/>
      <c r="G334" s="1"/>
      <c r="H334" s="1"/>
      <c r="I334" s="1"/>
      <c r="J334" s="1"/>
      <c r="K334" s="1"/>
      <c r="L334" s="1"/>
      <c r="M334" s="1"/>
      <c r="N334" s="1"/>
      <c r="O334" s="1"/>
      <c r="P334" s="1"/>
      <c r="Q334" s="1"/>
      <c r="R334" s="1"/>
    </row>
    <row r="335" spans="1:18" s="3" customFormat="1" ht="29.1" customHeight="1">
      <c r="A335" s="1"/>
      <c r="B335" s="1"/>
      <c r="C335" s="1"/>
      <c r="D335" s="1"/>
      <c r="E335" s="1"/>
      <c r="F335" s="1"/>
      <c r="G335" s="1"/>
      <c r="H335" s="1"/>
      <c r="I335" s="1"/>
      <c r="J335" s="1"/>
      <c r="K335" s="1"/>
      <c r="L335" s="1"/>
      <c r="M335" s="1"/>
      <c r="N335" s="1"/>
      <c r="O335" s="1"/>
      <c r="P335" s="1"/>
      <c r="Q335" s="1"/>
      <c r="R335" s="1"/>
    </row>
    <row r="336" spans="1:18" s="3" customFormat="1" ht="29.1" customHeight="1">
      <c r="A336" s="1"/>
      <c r="B336" s="1"/>
      <c r="C336" s="1"/>
      <c r="D336" s="1"/>
      <c r="E336" s="1"/>
      <c r="F336" s="1"/>
      <c r="G336" s="1"/>
      <c r="H336" s="1"/>
      <c r="I336" s="1"/>
      <c r="J336" s="1"/>
      <c r="K336" s="1"/>
      <c r="L336" s="1"/>
      <c r="M336" s="1"/>
      <c r="N336" s="1"/>
      <c r="O336" s="1"/>
      <c r="P336" s="1"/>
      <c r="Q336" s="1"/>
      <c r="R336" s="1"/>
    </row>
    <row r="337" spans="1:18" s="3" customFormat="1" ht="29.1" customHeight="1">
      <c r="A337" s="1"/>
      <c r="B337" s="1"/>
      <c r="C337" s="1"/>
      <c r="D337" s="1"/>
      <c r="E337" s="1"/>
      <c r="F337" s="1"/>
      <c r="G337" s="1"/>
      <c r="H337" s="1"/>
      <c r="I337" s="1"/>
      <c r="J337" s="1"/>
      <c r="K337" s="1"/>
      <c r="L337" s="1"/>
      <c r="M337" s="1"/>
      <c r="N337" s="1"/>
      <c r="O337" s="1"/>
      <c r="P337" s="1"/>
      <c r="Q337" s="1"/>
      <c r="R337" s="1"/>
    </row>
    <row r="338" spans="1:18" s="3" customFormat="1" ht="29.1" customHeight="1">
      <c r="A338" s="1"/>
      <c r="B338" s="1"/>
      <c r="C338" s="1"/>
      <c r="D338" s="1"/>
      <c r="E338" s="1"/>
      <c r="F338" s="1"/>
      <c r="G338" s="1"/>
      <c r="H338" s="1"/>
      <c r="I338" s="1"/>
      <c r="J338" s="1"/>
      <c r="K338" s="1"/>
      <c r="L338" s="1"/>
      <c r="M338" s="1"/>
      <c r="N338" s="1"/>
      <c r="O338" s="1"/>
      <c r="P338" s="1"/>
      <c r="Q338" s="1"/>
      <c r="R338" s="1"/>
    </row>
    <row r="339" spans="1:18" s="3" customFormat="1" ht="29.1" customHeight="1">
      <c r="A339" s="1"/>
      <c r="B339" s="1"/>
      <c r="C339" s="1"/>
      <c r="D339" s="1"/>
      <c r="E339" s="1"/>
      <c r="F339" s="1"/>
      <c r="G339" s="1"/>
      <c r="H339" s="1"/>
      <c r="I339" s="1"/>
      <c r="J339" s="1"/>
      <c r="K339" s="1"/>
      <c r="L339" s="1"/>
      <c r="M339" s="1"/>
      <c r="N339" s="1"/>
      <c r="O339" s="1"/>
      <c r="P339" s="1"/>
      <c r="Q339" s="1"/>
      <c r="R339" s="1"/>
    </row>
    <row r="340" spans="1:18" s="3" customFormat="1" ht="29.1" customHeight="1">
      <c r="A340" s="1"/>
      <c r="B340" s="1"/>
      <c r="C340" s="1"/>
      <c r="D340" s="1"/>
      <c r="E340" s="1"/>
      <c r="F340" s="1"/>
      <c r="G340" s="1"/>
      <c r="H340" s="1"/>
      <c r="I340" s="1"/>
      <c r="J340" s="1"/>
      <c r="K340" s="1"/>
      <c r="L340" s="1"/>
      <c r="M340" s="1"/>
      <c r="N340" s="1"/>
      <c r="O340" s="1"/>
      <c r="P340" s="1"/>
      <c r="Q340" s="1"/>
      <c r="R340" s="1"/>
    </row>
    <row r="341" spans="1:18" s="3" customFormat="1" ht="29.1" customHeight="1">
      <c r="A341" s="1"/>
      <c r="B341" s="1"/>
      <c r="C341" s="1"/>
      <c r="D341" s="1"/>
      <c r="E341" s="1"/>
      <c r="F341" s="1"/>
      <c r="G341" s="1"/>
      <c r="H341" s="1"/>
      <c r="I341" s="1"/>
      <c r="J341" s="1"/>
      <c r="K341" s="1"/>
      <c r="L341" s="1"/>
      <c r="M341" s="1"/>
      <c r="N341" s="1"/>
      <c r="O341" s="1"/>
      <c r="P341" s="1"/>
      <c r="Q341" s="1"/>
      <c r="R341" s="1"/>
    </row>
    <row r="342" spans="1:18" s="3" customFormat="1" ht="29.1" customHeight="1">
      <c r="A342" s="1"/>
      <c r="B342" s="1"/>
      <c r="C342" s="1"/>
      <c r="D342" s="1"/>
      <c r="E342" s="1"/>
      <c r="F342" s="1"/>
      <c r="G342" s="1"/>
      <c r="H342" s="1"/>
      <c r="I342" s="1"/>
      <c r="J342" s="1"/>
      <c r="K342" s="1"/>
      <c r="L342" s="1"/>
      <c r="M342" s="1"/>
      <c r="N342" s="1"/>
      <c r="O342" s="1"/>
      <c r="P342" s="1"/>
      <c r="Q342" s="1"/>
      <c r="R342" s="1"/>
    </row>
    <row r="343" spans="1:18" s="3" customFormat="1" ht="29.1" customHeight="1">
      <c r="A343" s="1"/>
      <c r="B343" s="1"/>
      <c r="C343" s="1"/>
      <c r="D343" s="1"/>
      <c r="E343" s="1"/>
      <c r="F343" s="1"/>
      <c r="G343" s="1"/>
      <c r="H343" s="1"/>
      <c r="I343" s="1"/>
      <c r="J343" s="1"/>
      <c r="K343" s="1"/>
      <c r="L343" s="1"/>
      <c r="M343" s="1"/>
      <c r="N343" s="1"/>
      <c r="O343" s="1"/>
      <c r="P343" s="1"/>
      <c r="Q343" s="1"/>
      <c r="R343" s="1"/>
    </row>
    <row r="344" spans="1:18" s="3" customFormat="1" ht="29.1" customHeight="1">
      <c r="A344" s="1"/>
      <c r="B344" s="1"/>
      <c r="C344" s="1"/>
      <c r="D344" s="1"/>
      <c r="E344" s="1"/>
      <c r="F344" s="1"/>
      <c r="G344" s="1"/>
      <c r="H344" s="1"/>
      <c r="I344" s="1"/>
      <c r="J344" s="1"/>
      <c r="K344" s="1"/>
      <c r="L344" s="1"/>
      <c r="M344" s="1"/>
      <c r="N344" s="1"/>
      <c r="O344" s="1"/>
      <c r="P344" s="1"/>
      <c r="Q344" s="1"/>
      <c r="R344" s="1"/>
    </row>
    <row r="345" spans="1:18" s="3" customFormat="1" ht="29.1" customHeight="1">
      <c r="A345" s="1"/>
      <c r="B345" s="1"/>
      <c r="C345" s="1"/>
      <c r="D345" s="1"/>
      <c r="E345" s="1"/>
      <c r="F345" s="1"/>
      <c r="G345" s="1"/>
      <c r="H345" s="1"/>
      <c r="I345" s="1"/>
      <c r="J345" s="1"/>
      <c r="K345" s="1"/>
      <c r="L345" s="1"/>
      <c r="M345" s="1"/>
      <c r="N345" s="1"/>
      <c r="O345" s="1"/>
      <c r="P345" s="1"/>
      <c r="Q345" s="1"/>
      <c r="R345" s="1"/>
    </row>
    <row r="346" spans="1:18" s="3" customFormat="1" ht="29.1" customHeight="1">
      <c r="A346" s="1"/>
      <c r="B346" s="1"/>
      <c r="C346" s="1"/>
      <c r="D346" s="1"/>
      <c r="E346" s="1"/>
      <c r="F346" s="1"/>
      <c r="G346" s="1"/>
      <c r="H346" s="1"/>
      <c r="I346" s="1"/>
      <c r="J346" s="1"/>
      <c r="K346" s="1"/>
      <c r="L346" s="1"/>
      <c r="M346" s="1"/>
      <c r="N346" s="1"/>
      <c r="O346" s="1"/>
      <c r="P346" s="1"/>
      <c r="Q346" s="1"/>
      <c r="R346" s="1"/>
    </row>
    <row r="347" spans="1:18" s="3" customFormat="1" ht="29.1" customHeight="1">
      <c r="A347" s="1"/>
      <c r="B347" s="1"/>
      <c r="C347" s="1"/>
      <c r="D347" s="1"/>
      <c r="E347" s="1"/>
      <c r="F347" s="1"/>
      <c r="G347" s="1"/>
      <c r="H347" s="1"/>
      <c r="I347" s="1"/>
      <c r="J347" s="1"/>
      <c r="K347" s="1"/>
      <c r="L347" s="1"/>
      <c r="M347" s="1"/>
      <c r="N347" s="1"/>
      <c r="O347" s="1"/>
      <c r="P347" s="1"/>
      <c r="Q347" s="1"/>
      <c r="R347" s="1"/>
    </row>
    <row r="348" spans="1:18" s="3" customFormat="1" ht="29.1" customHeight="1">
      <c r="A348" s="1"/>
      <c r="B348" s="1"/>
      <c r="C348" s="1"/>
      <c r="D348" s="1"/>
      <c r="E348" s="1"/>
      <c r="F348" s="1"/>
      <c r="G348" s="1"/>
      <c r="H348" s="1"/>
      <c r="I348" s="1"/>
      <c r="J348" s="1"/>
      <c r="K348" s="1"/>
      <c r="L348" s="1"/>
      <c r="M348" s="1"/>
      <c r="N348" s="1"/>
      <c r="O348" s="1"/>
      <c r="P348" s="1"/>
      <c r="Q348" s="1"/>
      <c r="R348" s="1"/>
    </row>
    <row r="349" spans="1:18" s="3" customFormat="1" ht="29.1" customHeight="1">
      <c r="A349" s="1"/>
      <c r="B349" s="1"/>
      <c r="C349" s="1"/>
      <c r="D349" s="1"/>
      <c r="E349" s="1"/>
      <c r="F349" s="1"/>
      <c r="G349" s="1"/>
      <c r="H349" s="1"/>
      <c r="I349" s="1"/>
      <c r="J349" s="1"/>
      <c r="K349" s="1"/>
      <c r="L349" s="1"/>
      <c r="M349" s="1"/>
      <c r="N349" s="1"/>
      <c r="O349" s="1"/>
      <c r="P349" s="1"/>
      <c r="Q349" s="1"/>
      <c r="R349" s="1"/>
    </row>
    <row r="350" spans="1:18" s="3" customFormat="1" ht="29.1" customHeight="1">
      <c r="A350" s="1"/>
      <c r="B350" s="1"/>
      <c r="C350" s="1"/>
      <c r="D350" s="1"/>
      <c r="E350" s="1"/>
      <c r="F350" s="1"/>
      <c r="G350" s="1"/>
      <c r="H350" s="1"/>
      <c r="I350" s="1"/>
      <c r="J350" s="1"/>
      <c r="K350" s="1"/>
      <c r="L350" s="1"/>
      <c r="M350" s="1"/>
      <c r="N350" s="1"/>
      <c r="O350" s="1"/>
      <c r="P350" s="1"/>
      <c r="Q350" s="1"/>
      <c r="R350" s="1"/>
    </row>
    <row r="351" spans="1:18" s="3" customFormat="1" ht="29.1" customHeight="1">
      <c r="A351" s="1"/>
      <c r="B351" s="1"/>
      <c r="C351" s="1"/>
      <c r="D351" s="1"/>
      <c r="E351" s="1"/>
      <c r="F351" s="1"/>
      <c r="G351" s="1"/>
      <c r="H351" s="1"/>
      <c r="I351" s="1"/>
      <c r="J351" s="1"/>
      <c r="K351" s="1"/>
      <c r="L351" s="1"/>
      <c r="M351" s="1"/>
      <c r="N351" s="1"/>
      <c r="O351" s="1"/>
      <c r="P351" s="1"/>
      <c r="Q351" s="1"/>
      <c r="R351" s="1"/>
    </row>
    <row r="352" spans="1:18" s="3" customFormat="1" ht="29.1" customHeight="1">
      <c r="A352" s="1"/>
      <c r="B352" s="1"/>
      <c r="C352" s="1"/>
      <c r="D352" s="1"/>
      <c r="E352" s="1"/>
      <c r="F352" s="1"/>
      <c r="G352" s="1"/>
      <c r="H352" s="1"/>
      <c r="I352" s="1"/>
      <c r="J352" s="1"/>
      <c r="K352" s="1"/>
      <c r="L352" s="1"/>
      <c r="M352" s="1"/>
      <c r="N352" s="1"/>
      <c r="O352" s="1"/>
      <c r="P352" s="1"/>
      <c r="Q352" s="1"/>
      <c r="R352" s="1"/>
    </row>
    <row r="353" spans="1:18" s="3" customFormat="1" ht="29.1" customHeight="1">
      <c r="A353" s="1"/>
      <c r="B353" s="1"/>
      <c r="C353" s="1"/>
      <c r="D353" s="1"/>
      <c r="E353" s="1"/>
      <c r="F353" s="1"/>
      <c r="G353" s="1"/>
      <c r="H353" s="1"/>
      <c r="I353" s="1"/>
      <c r="J353" s="1"/>
      <c r="K353" s="1"/>
      <c r="L353" s="1"/>
      <c r="M353" s="1"/>
      <c r="N353" s="1"/>
      <c r="O353" s="1"/>
      <c r="P353" s="1"/>
      <c r="Q353" s="1"/>
      <c r="R353" s="1"/>
    </row>
    <row r="354" spans="1:18" s="3" customFormat="1" ht="29.1" customHeight="1">
      <c r="A354" s="1"/>
      <c r="B354" s="1"/>
      <c r="C354" s="1"/>
      <c r="D354" s="1"/>
      <c r="E354" s="1"/>
      <c r="F354" s="1"/>
      <c r="G354" s="1"/>
      <c r="H354" s="1"/>
      <c r="I354" s="1"/>
      <c r="J354" s="1"/>
      <c r="K354" s="1"/>
      <c r="L354" s="1"/>
      <c r="M354" s="1"/>
      <c r="N354" s="1"/>
      <c r="O354" s="1"/>
      <c r="P354" s="1"/>
      <c r="Q354" s="1"/>
      <c r="R354" s="1"/>
    </row>
    <row r="355" spans="1:18" s="3" customFormat="1" ht="29.1" customHeight="1">
      <c r="A355" s="1"/>
      <c r="B355" s="1"/>
      <c r="C355" s="1"/>
      <c r="D355" s="1"/>
      <c r="E355" s="1"/>
      <c r="F355" s="1"/>
      <c r="G355" s="1"/>
      <c r="H355" s="1"/>
      <c r="I355" s="1"/>
      <c r="J355" s="1"/>
      <c r="K355" s="1"/>
      <c r="L355" s="1"/>
      <c r="M355" s="1"/>
      <c r="N355" s="1"/>
      <c r="O355" s="1"/>
      <c r="P355" s="1"/>
      <c r="Q355" s="1"/>
      <c r="R355" s="1"/>
    </row>
    <row r="356" spans="1:18" s="3" customFormat="1" ht="29.1" customHeight="1">
      <c r="A356" s="1"/>
      <c r="B356" s="1"/>
      <c r="C356" s="1"/>
      <c r="D356" s="1"/>
      <c r="E356" s="1"/>
      <c r="F356" s="1"/>
      <c r="G356" s="1"/>
      <c r="H356" s="1"/>
      <c r="I356" s="1"/>
      <c r="J356" s="1"/>
      <c r="K356" s="1"/>
      <c r="L356" s="1"/>
      <c r="M356" s="1"/>
      <c r="N356" s="1"/>
      <c r="O356" s="1"/>
      <c r="P356" s="1"/>
      <c r="Q356" s="1"/>
      <c r="R356" s="1"/>
    </row>
    <row r="357" spans="1:18" s="3" customFormat="1" ht="29.1" customHeight="1">
      <c r="A357" s="1"/>
      <c r="B357" s="1"/>
      <c r="C357" s="1"/>
      <c r="D357" s="1"/>
      <c r="E357" s="1"/>
      <c r="F357" s="1"/>
      <c r="G357" s="1"/>
      <c r="H357" s="1"/>
      <c r="I357" s="1"/>
      <c r="J357" s="1"/>
      <c r="K357" s="1"/>
      <c r="L357" s="1"/>
      <c r="M357" s="1"/>
      <c r="N357" s="1"/>
      <c r="O357" s="1"/>
      <c r="P357" s="1"/>
      <c r="Q357" s="1"/>
      <c r="R357" s="1"/>
    </row>
    <row r="358" spans="1:18" s="3" customFormat="1" ht="29.1" customHeight="1">
      <c r="A358" s="1"/>
      <c r="B358" s="1"/>
      <c r="C358" s="1"/>
      <c r="D358" s="1"/>
      <c r="E358" s="1"/>
      <c r="F358" s="1"/>
      <c r="G358" s="1"/>
      <c r="H358" s="1"/>
      <c r="I358" s="1"/>
      <c r="J358" s="1"/>
      <c r="K358" s="1"/>
      <c r="L358" s="1"/>
      <c r="M358" s="1"/>
      <c r="N358" s="1"/>
      <c r="O358" s="1"/>
      <c r="P358" s="1"/>
      <c r="Q358" s="1"/>
      <c r="R358" s="1"/>
    </row>
    <row r="359" spans="1:18" s="3" customFormat="1" ht="29.1" customHeight="1">
      <c r="A359" s="1"/>
      <c r="B359" s="1"/>
      <c r="C359" s="1"/>
      <c r="D359" s="1"/>
      <c r="E359" s="1"/>
      <c r="F359" s="1"/>
      <c r="G359" s="1"/>
      <c r="H359" s="1"/>
      <c r="I359" s="1"/>
      <c r="J359" s="1"/>
      <c r="K359" s="1"/>
      <c r="L359" s="1"/>
      <c r="M359" s="1"/>
      <c r="N359" s="1"/>
      <c r="O359" s="1"/>
      <c r="P359" s="1"/>
      <c r="Q359" s="1"/>
      <c r="R359" s="1"/>
    </row>
    <row r="360" spans="1:18" s="3" customFormat="1" ht="29.1" customHeight="1">
      <c r="A360" s="1"/>
      <c r="B360" s="1"/>
      <c r="C360" s="1"/>
      <c r="D360" s="1"/>
      <c r="E360" s="1"/>
      <c r="F360" s="1"/>
      <c r="G360" s="1"/>
      <c r="H360" s="1"/>
      <c r="I360" s="1"/>
      <c r="J360" s="1"/>
      <c r="K360" s="1"/>
      <c r="L360" s="1"/>
      <c r="M360" s="1"/>
      <c r="N360" s="1"/>
      <c r="O360" s="1"/>
      <c r="P360" s="1"/>
      <c r="Q360" s="1"/>
      <c r="R360" s="1"/>
    </row>
    <row r="361" spans="1:18" s="3" customFormat="1" ht="29.1" customHeight="1">
      <c r="A361" s="1"/>
      <c r="B361" s="1"/>
      <c r="C361" s="1"/>
      <c r="D361" s="1"/>
      <c r="E361" s="1"/>
      <c r="F361" s="1"/>
      <c r="G361" s="1"/>
      <c r="H361" s="1"/>
      <c r="I361" s="1"/>
      <c r="J361" s="1"/>
      <c r="K361" s="1"/>
      <c r="L361" s="1"/>
      <c r="M361" s="1"/>
      <c r="N361" s="1"/>
      <c r="O361" s="1"/>
      <c r="P361" s="1"/>
      <c r="Q361" s="1"/>
      <c r="R361" s="1"/>
    </row>
    <row r="362" spans="1:18" s="3" customFormat="1" ht="29.1" customHeight="1">
      <c r="A362" s="1"/>
      <c r="B362" s="1"/>
      <c r="C362" s="1"/>
      <c r="D362" s="1"/>
      <c r="E362" s="1"/>
      <c r="F362" s="1"/>
      <c r="G362" s="1"/>
      <c r="H362" s="1"/>
      <c r="I362" s="1"/>
      <c r="J362" s="1"/>
      <c r="K362" s="1"/>
      <c r="L362" s="1"/>
      <c r="M362" s="1"/>
      <c r="N362" s="1"/>
      <c r="O362" s="1"/>
      <c r="P362" s="1"/>
      <c r="Q362" s="1"/>
      <c r="R362" s="1"/>
    </row>
    <row r="363" spans="1:18" s="3" customFormat="1" ht="29.1" customHeight="1">
      <c r="A363" s="1"/>
      <c r="B363" s="1"/>
      <c r="C363" s="1"/>
      <c r="D363" s="1"/>
      <c r="E363" s="1"/>
      <c r="F363" s="1"/>
      <c r="G363" s="1"/>
      <c r="H363" s="1"/>
      <c r="I363" s="1"/>
      <c r="J363" s="1"/>
      <c r="K363" s="1"/>
      <c r="L363" s="1"/>
      <c r="M363" s="1"/>
      <c r="N363" s="1"/>
      <c r="O363" s="1"/>
      <c r="P363" s="1"/>
      <c r="Q363" s="1"/>
      <c r="R363" s="1"/>
    </row>
    <row r="364" spans="1:18" s="3" customFormat="1" ht="29.1" customHeight="1">
      <c r="A364" s="1"/>
      <c r="B364" s="1"/>
      <c r="C364" s="1"/>
      <c r="D364" s="1"/>
      <c r="E364" s="1"/>
      <c r="F364" s="1"/>
      <c r="G364" s="1"/>
      <c r="H364" s="1"/>
      <c r="I364" s="1"/>
      <c r="J364" s="1"/>
      <c r="K364" s="1"/>
      <c r="L364" s="1"/>
      <c r="M364" s="1"/>
      <c r="N364" s="1"/>
      <c r="O364" s="1"/>
      <c r="P364" s="1"/>
      <c r="Q364" s="1"/>
      <c r="R364" s="1"/>
    </row>
    <row r="365" spans="1:18" s="3" customFormat="1" ht="29.1" customHeight="1">
      <c r="A365" s="1"/>
      <c r="B365" s="1"/>
      <c r="C365" s="1"/>
      <c r="D365" s="1"/>
      <c r="E365" s="1"/>
      <c r="F365" s="1"/>
      <c r="G365" s="1"/>
      <c r="H365" s="1"/>
      <c r="I365" s="1"/>
      <c r="J365" s="1"/>
      <c r="K365" s="1"/>
      <c r="L365" s="1"/>
      <c r="M365" s="1"/>
      <c r="N365" s="1"/>
      <c r="O365" s="1"/>
      <c r="P365" s="1"/>
      <c r="Q365" s="1"/>
      <c r="R365" s="1"/>
    </row>
    <row r="366" spans="1:18" s="3" customFormat="1" ht="29.1" customHeight="1">
      <c r="A366" s="1"/>
      <c r="B366" s="1"/>
      <c r="C366" s="1"/>
      <c r="D366" s="1"/>
      <c r="E366" s="1"/>
      <c r="F366" s="1"/>
      <c r="G366" s="1"/>
      <c r="H366" s="1"/>
      <c r="I366" s="1"/>
      <c r="J366" s="1"/>
      <c r="K366" s="1"/>
      <c r="L366" s="1"/>
      <c r="M366" s="1"/>
      <c r="N366" s="1"/>
      <c r="O366" s="1"/>
      <c r="P366" s="1"/>
      <c r="Q366" s="1"/>
      <c r="R366" s="1"/>
    </row>
    <row r="367" spans="1:18" s="3" customFormat="1" ht="29.1" customHeight="1">
      <c r="A367" s="1"/>
      <c r="B367" s="1"/>
      <c r="C367" s="1"/>
      <c r="D367" s="1"/>
      <c r="E367" s="1"/>
      <c r="F367" s="1"/>
      <c r="G367" s="1"/>
      <c r="H367" s="1"/>
      <c r="I367" s="1"/>
      <c r="J367" s="1"/>
      <c r="K367" s="1"/>
      <c r="L367" s="1"/>
      <c r="M367" s="1"/>
      <c r="N367" s="1"/>
      <c r="O367" s="1"/>
      <c r="P367" s="1"/>
      <c r="Q367" s="1"/>
      <c r="R367" s="1"/>
    </row>
    <row r="368" spans="1:18" s="3" customFormat="1" ht="29.1" customHeight="1">
      <c r="A368" s="1"/>
      <c r="B368" s="1"/>
      <c r="C368" s="1"/>
      <c r="D368" s="1"/>
      <c r="E368" s="1"/>
      <c r="F368" s="1"/>
      <c r="G368" s="1"/>
      <c r="H368" s="1"/>
      <c r="I368" s="1"/>
      <c r="J368" s="1"/>
      <c r="K368" s="1"/>
      <c r="L368" s="1"/>
      <c r="M368" s="1"/>
      <c r="N368" s="1"/>
      <c r="O368" s="1"/>
      <c r="P368" s="1"/>
      <c r="Q368" s="1"/>
      <c r="R368" s="1"/>
    </row>
    <row r="369" spans="1:18" s="3" customFormat="1" ht="29.1" customHeight="1">
      <c r="A369" s="1"/>
      <c r="B369" s="1"/>
      <c r="C369" s="1"/>
      <c r="D369" s="1"/>
      <c r="E369" s="1"/>
      <c r="F369" s="1"/>
      <c r="G369" s="1"/>
      <c r="H369" s="1"/>
      <c r="I369" s="1"/>
      <c r="J369" s="1"/>
      <c r="K369" s="1"/>
      <c r="L369" s="1"/>
      <c r="M369" s="1"/>
      <c r="N369" s="1"/>
      <c r="O369" s="1"/>
      <c r="P369" s="1"/>
      <c r="Q369" s="1"/>
      <c r="R369" s="1"/>
    </row>
    <row r="370" spans="1:18" s="3" customFormat="1" ht="29.1" customHeight="1">
      <c r="A370" s="1"/>
      <c r="B370" s="1"/>
      <c r="C370" s="1"/>
      <c r="D370" s="1"/>
      <c r="E370" s="1"/>
      <c r="F370" s="1"/>
      <c r="G370" s="1"/>
      <c r="H370" s="1"/>
      <c r="I370" s="1"/>
      <c r="J370" s="1"/>
      <c r="K370" s="1"/>
      <c r="L370" s="1"/>
      <c r="M370" s="1"/>
      <c r="N370" s="1"/>
      <c r="O370" s="1"/>
      <c r="P370" s="1"/>
      <c r="Q370" s="1"/>
      <c r="R370" s="1"/>
    </row>
    <row r="371" spans="1:18" s="3" customFormat="1" ht="29.1" customHeight="1">
      <c r="A371" s="1"/>
      <c r="B371" s="1"/>
      <c r="C371" s="1"/>
      <c r="D371" s="1"/>
      <c r="E371" s="1"/>
      <c r="F371" s="1"/>
      <c r="G371" s="1"/>
      <c r="H371" s="1"/>
      <c r="I371" s="1"/>
      <c r="J371" s="1"/>
      <c r="K371" s="1"/>
      <c r="L371" s="1"/>
      <c r="M371" s="1"/>
      <c r="N371" s="1"/>
      <c r="O371" s="1"/>
      <c r="P371" s="1"/>
      <c r="Q371" s="1"/>
      <c r="R371" s="1"/>
    </row>
    <row r="372" spans="1:18" s="3" customFormat="1" ht="29.1" customHeight="1">
      <c r="A372" s="1"/>
      <c r="B372" s="1"/>
      <c r="C372" s="1"/>
      <c r="D372" s="1"/>
      <c r="E372" s="1"/>
      <c r="F372" s="1"/>
      <c r="G372" s="1"/>
      <c r="H372" s="1"/>
      <c r="I372" s="1"/>
      <c r="J372" s="1"/>
      <c r="K372" s="1"/>
      <c r="L372" s="1"/>
      <c r="M372" s="1"/>
      <c r="N372" s="1"/>
      <c r="O372" s="1"/>
      <c r="P372" s="1"/>
      <c r="Q372" s="1"/>
      <c r="R372" s="1"/>
    </row>
    <row r="373" spans="1:18" s="3" customFormat="1" ht="29.1" customHeight="1">
      <c r="A373" s="1"/>
      <c r="B373" s="1"/>
      <c r="C373" s="1"/>
      <c r="D373" s="1"/>
      <c r="E373" s="1"/>
      <c r="F373" s="1"/>
      <c r="G373" s="1"/>
      <c r="H373" s="1"/>
      <c r="I373" s="1"/>
      <c r="J373" s="1"/>
      <c r="K373" s="1"/>
      <c r="L373" s="1"/>
      <c r="M373" s="1"/>
      <c r="N373" s="1"/>
      <c r="O373" s="1"/>
      <c r="P373" s="1"/>
      <c r="Q373" s="1"/>
      <c r="R373" s="1"/>
    </row>
    <row r="374" spans="1:18" s="3" customFormat="1" ht="29.1" customHeight="1">
      <c r="A374" s="1"/>
      <c r="B374" s="1"/>
      <c r="C374" s="1"/>
      <c r="D374" s="1"/>
      <c r="E374" s="1"/>
      <c r="F374" s="1"/>
      <c r="G374" s="1"/>
      <c r="H374" s="1"/>
      <c r="I374" s="1"/>
      <c r="J374" s="1"/>
      <c r="K374" s="1"/>
      <c r="L374" s="1"/>
      <c r="M374" s="1"/>
      <c r="N374" s="1"/>
      <c r="O374" s="1"/>
      <c r="P374" s="1"/>
      <c r="Q374" s="1"/>
      <c r="R374" s="1"/>
    </row>
    <row r="375" spans="1:18" s="3" customFormat="1" ht="29.1" customHeight="1">
      <c r="A375" s="1"/>
      <c r="B375" s="1"/>
      <c r="C375" s="1"/>
      <c r="D375" s="1"/>
      <c r="E375" s="1"/>
      <c r="F375" s="1"/>
      <c r="G375" s="1"/>
      <c r="H375" s="1"/>
      <c r="I375" s="1"/>
      <c r="J375" s="1"/>
      <c r="K375" s="1"/>
      <c r="L375" s="1"/>
      <c r="M375" s="1"/>
      <c r="N375" s="1"/>
      <c r="O375" s="1"/>
      <c r="P375" s="1"/>
      <c r="Q375" s="1"/>
      <c r="R375" s="1"/>
    </row>
    <row r="376" spans="1:18" s="3" customFormat="1" ht="29.1" customHeight="1">
      <c r="A376" s="1"/>
      <c r="B376" s="1"/>
      <c r="C376" s="1"/>
      <c r="D376" s="1"/>
      <c r="E376" s="1"/>
      <c r="F376" s="1"/>
      <c r="G376" s="1"/>
      <c r="H376" s="1"/>
      <c r="I376" s="1"/>
      <c r="J376" s="1"/>
      <c r="K376" s="1"/>
      <c r="L376" s="1"/>
      <c r="M376" s="1"/>
      <c r="N376" s="1"/>
      <c r="O376" s="1"/>
      <c r="P376" s="1"/>
      <c r="Q376" s="1"/>
      <c r="R376" s="1"/>
    </row>
    <row r="377" spans="1:18" s="3" customFormat="1" ht="29.1" customHeight="1">
      <c r="A377" s="1"/>
      <c r="B377" s="1"/>
      <c r="C377" s="1"/>
      <c r="D377" s="1"/>
      <c r="E377" s="1"/>
      <c r="F377" s="1"/>
      <c r="G377" s="1"/>
      <c r="H377" s="1"/>
      <c r="I377" s="1"/>
      <c r="J377" s="1"/>
      <c r="K377" s="1"/>
      <c r="L377" s="1"/>
      <c r="M377" s="1"/>
      <c r="N377" s="1"/>
      <c r="O377" s="1"/>
      <c r="P377" s="1"/>
      <c r="Q377" s="1"/>
      <c r="R377" s="1"/>
    </row>
    <row r="378" spans="1:18" s="3" customFormat="1" ht="29.1" customHeight="1">
      <c r="A378" s="1"/>
      <c r="B378" s="1"/>
      <c r="C378" s="1"/>
      <c r="D378" s="1"/>
      <c r="E378" s="1"/>
      <c r="F378" s="1"/>
      <c r="G378" s="1"/>
      <c r="H378" s="1"/>
      <c r="I378" s="1"/>
      <c r="J378" s="1"/>
      <c r="K378" s="1"/>
      <c r="L378" s="1"/>
      <c r="M378" s="1"/>
      <c r="N378" s="1"/>
      <c r="O378" s="1"/>
      <c r="P378" s="1"/>
      <c r="Q378" s="1"/>
      <c r="R378" s="1"/>
    </row>
    <row r="379" spans="1:18" s="3" customFormat="1" ht="29.1" customHeight="1">
      <c r="A379" s="1"/>
      <c r="B379" s="1"/>
      <c r="C379" s="1"/>
      <c r="D379" s="1"/>
      <c r="E379" s="1"/>
      <c r="F379" s="1"/>
      <c r="G379" s="1"/>
      <c r="H379" s="1"/>
      <c r="I379" s="1"/>
      <c r="J379" s="1"/>
      <c r="K379" s="1"/>
      <c r="L379" s="1"/>
      <c r="M379" s="1"/>
      <c r="N379" s="1"/>
      <c r="O379" s="1"/>
      <c r="P379" s="1"/>
      <c r="Q379" s="1"/>
      <c r="R379" s="1"/>
    </row>
    <row r="380" spans="1:18" s="3" customFormat="1" ht="29.1" customHeight="1">
      <c r="A380" s="1"/>
      <c r="B380" s="1"/>
      <c r="C380" s="1"/>
      <c r="D380" s="1"/>
      <c r="E380" s="1"/>
      <c r="F380" s="1"/>
      <c r="G380" s="1"/>
      <c r="H380" s="1"/>
      <c r="I380" s="1"/>
      <c r="J380" s="1"/>
      <c r="K380" s="1"/>
      <c r="L380" s="1"/>
      <c r="M380" s="1"/>
      <c r="N380" s="1"/>
      <c r="O380" s="1"/>
      <c r="P380" s="1"/>
      <c r="Q380" s="1"/>
      <c r="R380" s="1"/>
    </row>
    <row r="381" spans="1:18" s="3" customFormat="1" ht="29.1" customHeight="1">
      <c r="A381" s="1"/>
      <c r="B381" s="1"/>
      <c r="C381" s="1"/>
      <c r="D381" s="1"/>
      <c r="E381" s="1"/>
      <c r="F381" s="1"/>
      <c r="G381" s="1"/>
      <c r="H381" s="1"/>
      <c r="I381" s="1"/>
      <c r="J381" s="1"/>
      <c r="K381" s="1"/>
      <c r="L381" s="1"/>
      <c r="M381" s="1"/>
      <c r="N381" s="1"/>
      <c r="O381" s="1"/>
      <c r="P381" s="1"/>
      <c r="Q381" s="1"/>
      <c r="R381" s="1"/>
    </row>
    <row r="382" spans="1:18" s="3" customFormat="1" ht="29.1" customHeight="1">
      <c r="A382" s="1"/>
      <c r="B382" s="1"/>
      <c r="C382" s="1"/>
      <c r="D382" s="1"/>
      <c r="E382" s="1"/>
      <c r="F382" s="1"/>
      <c r="G382" s="1"/>
      <c r="H382" s="1"/>
      <c r="I382" s="1"/>
      <c r="J382" s="1"/>
      <c r="K382" s="1"/>
      <c r="L382" s="1"/>
      <c r="M382" s="1"/>
      <c r="N382" s="1"/>
      <c r="O382" s="1"/>
      <c r="P382" s="1"/>
      <c r="Q382" s="1"/>
      <c r="R382" s="1"/>
    </row>
    <row r="383" spans="1:18" s="3" customFormat="1" ht="29.1" customHeight="1">
      <c r="A383" s="1"/>
      <c r="B383" s="1"/>
      <c r="C383" s="1"/>
      <c r="D383" s="1"/>
      <c r="E383" s="1"/>
      <c r="F383" s="1"/>
      <c r="G383" s="1"/>
      <c r="H383" s="1"/>
      <c r="I383" s="1"/>
      <c r="J383" s="1"/>
      <c r="K383" s="1"/>
      <c r="L383" s="1"/>
      <c r="M383" s="1"/>
      <c r="N383" s="1"/>
      <c r="O383" s="1"/>
      <c r="P383" s="1"/>
      <c r="Q383" s="1"/>
      <c r="R383" s="1"/>
    </row>
    <row r="384" spans="1:18" s="3" customFormat="1" ht="29.1" customHeight="1">
      <c r="A384" s="1"/>
      <c r="B384" s="1"/>
      <c r="C384" s="1"/>
      <c r="D384" s="1"/>
      <c r="E384" s="1"/>
      <c r="F384" s="1"/>
      <c r="G384" s="1"/>
      <c r="H384" s="1"/>
      <c r="I384" s="1"/>
      <c r="J384" s="1"/>
      <c r="K384" s="1"/>
      <c r="L384" s="1"/>
      <c r="M384" s="1"/>
      <c r="N384" s="1"/>
      <c r="O384" s="1"/>
      <c r="P384" s="1"/>
      <c r="Q384" s="1"/>
      <c r="R384" s="1"/>
    </row>
    <row r="385" spans="1:18" s="3" customFormat="1" ht="29.1" customHeight="1">
      <c r="A385" s="1"/>
      <c r="B385" s="1"/>
      <c r="C385" s="1"/>
      <c r="D385" s="1"/>
      <c r="E385" s="1"/>
      <c r="F385" s="1"/>
      <c r="G385" s="1"/>
      <c r="H385" s="1"/>
      <c r="I385" s="1"/>
      <c r="J385" s="1"/>
      <c r="K385" s="1"/>
      <c r="L385" s="1"/>
      <c r="M385" s="1"/>
      <c r="N385" s="1"/>
      <c r="O385" s="1"/>
      <c r="P385" s="1"/>
      <c r="Q385" s="1"/>
      <c r="R385" s="1"/>
    </row>
    <row r="386" spans="1:18" s="3" customFormat="1" ht="29.1" customHeight="1">
      <c r="A386" s="1"/>
      <c r="B386" s="1"/>
      <c r="C386" s="1"/>
      <c r="D386" s="1"/>
      <c r="E386" s="1"/>
      <c r="F386" s="1"/>
      <c r="G386" s="1"/>
      <c r="H386" s="1"/>
      <c r="I386" s="1"/>
      <c r="J386" s="1"/>
      <c r="K386" s="1"/>
      <c r="L386" s="1"/>
      <c r="M386" s="1"/>
      <c r="N386" s="1"/>
      <c r="O386" s="1"/>
      <c r="P386" s="1"/>
      <c r="Q386" s="1"/>
      <c r="R386" s="1"/>
    </row>
    <row r="387" spans="1:18" s="3" customFormat="1" ht="29.1" customHeight="1">
      <c r="A387" s="1"/>
      <c r="B387" s="1"/>
      <c r="C387" s="1"/>
      <c r="D387" s="1"/>
      <c r="E387" s="1"/>
      <c r="F387" s="1"/>
      <c r="G387" s="1"/>
      <c r="H387" s="1"/>
      <c r="I387" s="1"/>
      <c r="J387" s="1"/>
      <c r="K387" s="1"/>
      <c r="L387" s="1"/>
      <c r="M387" s="1"/>
      <c r="N387" s="1"/>
      <c r="O387" s="1"/>
      <c r="P387" s="1"/>
      <c r="Q387" s="1"/>
      <c r="R387" s="1"/>
    </row>
    <row r="388" spans="1:18" s="3" customFormat="1" ht="29.1" customHeight="1">
      <c r="A388" s="1"/>
      <c r="B388" s="1"/>
      <c r="C388" s="1"/>
      <c r="D388" s="1"/>
      <c r="E388" s="1"/>
      <c r="F388" s="1"/>
      <c r="G388" s="1"/>
      <c r="H388" s="1"/>
      <c r="I388" s="1"/>
      <c r="J388" s="1"/>
      <c r="K388" s="1"/>
      <c r="L388" s="1"/>
      <c r="M388" s="1"/>
      <c r="N388" s="1"/>
      <c r="O388" s="1"/>
      <c r="P388" s="1"/>
      <c r="Q388" s="1"/>
      <c r="R388" s="1"/>
    </row>
    <row r="389" spans="1:18" s="3" customFormat="1" ht="29.1" customHeight="1">
      <c r="A389" s="1"/>
      <c r="B389" s="1"/>
      <c r="C389" s="1"/>
      <c r="D389" s="1"/>
      <c r="E389" s="1"/>
      <c r="F389" s="1"/>
      <c r="G389" s="1"/>
      <c r="H389" s="1"/>
      <c r="I389" s="1"/>
      <c r="J389" s="1"/>
      <c r="K389" s="1"/>
      <c r="L389" s="1"/>
      <c r="M389" s="1"/>
      <c r="N389" s="1"/>
      <c r="O389" s="1"/>
      <c r="P389" s="1"/>
      <c r="Q389" s="1"/>
      <c r="R389" s="1"/>
    </row>
    <row r="390" spans="1:18" s="3" customFormat="1" ht="29.1" customHeight="1">
      <c r="A390" s="1"/>
      <c r="B390" s="1"/>
      <c r="C390" s="1"/>
      <c r="D390" s="1"/>
      <c r="E390" s="1"/>
      <c r="F390" s="1"/>
      <c r="G390" s="1"/>
      <c r="H390" s="1"/>
      <c r="I390" s="1"/>
      <c r="J390" s="1"/>
      <c r="K390" s="1"/>
      <c r="L390" s="1"/>
      <c r="M390" s="1"/>
      <c r="N390" s="1"/>
      <c r="O390" s="1"/>
      <c r="P390" s="1"/>
      <c r="Q390" s="1"/>
      <c r="R390" s="1"/>
    </row>
    <row r="391" spans="1:18" s="4" customFormat="1" ht="29.1" customHeight="1">
      <c r="A391" s="1"/>
      <c r="B391" s="1"/>
      <c r="C391" s="1"/>
      <c r="D391" s="1"/>
      <c r="E391" s="1"/>
      <c r="F391" s="1"/>
      <c r="G391" s="1"/>
      <c r="H391" s="1"/>
      <c r="I391" s="1"/>
      <c r="J391" s="1"/>
      <c r="K391" s="1"/>
      <c r="L391" s="1"/>
      <c r="M391" s="1"/>
      <c r="N391" s="1"/>
      <c r="O391" s="1"/>
      <c r="P391" s="1"/>
      <c r="Q391" s="1"/>
      <c r="R391" s="1"/>
    </row>
    <row r="392" spans="1:18" s="3" customFormat="1" ht="29.1" customHeight="1">
      <c r="A392" s="1"/>
      <c r="B392" s="1"/>
      <c r="C392" s="1"/>
      <c r="D392" s="1"/>
      <c r="E392" s="1"/>
      <c r="F392" s="1"/>
      <c r="G392" s="1"/>
      <c r="H392" s="1"/>
      <c r="I392" s="1"/>
      <c r="J392" s="1"/>
      <c r="K392" s="1"/>
      <c r="L392" s="1"/>
      <c r="M392" s="1"/>
      <c r="N392" s="1"/>
      <c r="O392" s="1"/>
      <c r="P392" s="1"/>
      <c r="Q392" s="1"/>
      <c r="R392" s="1"/>
    </row>
    <row r="393" spans="1:18" s="3" customFormat="1" ht="29.1" customHeight="1">
      <c r="A393" s="1"/>
      <c r="B393" s="1"/>
      <c r="C393" s="1"/>
      <c r="D393" s="1"/>
      <c r="E393" s="1"/>
      <c r="F393" s="1"/>
      <c r="G393" s="1"/>
      <c r="H393" s="1"/>
      <c r="I393" s="1"/>
      <c r="J393" s="1"/>
      <c r="K393" s="1"/>
      <c r="L393" s="1"/>
      <c r="M393" s="1"/>
      <c r="N393" s="1"/>
      <c r="O393" s="1"/>
      <c r="P393" s="1"/>
      <c r="Q393" s="1"/>
      <c r="R393" s="1"/>
    </row>
    <row r="394" spans="1:18" s="3" customFormat="1" ht="29.1" customHeight="1">
      <c r="A394" s="1"/>
      <c r="B394" s="1"/>
      <c r="C394" s="1"/>
      <c r="D394" s="1"/>
      <c r="E394" s="1"/>
      <c r="F394" s="1"/>
      <c r="G394" s="1"/>
      <c r="H394" s="1"/>
      <c r="I394" s="1"/>
      <c r="J394" s="1"/>
      <c r="K394" s="1"/>
      <c r="L394" s="1"/>
      <c r="M394" s="1"/>
      <c r="N394" s="1"/>
      <c r="O394" s="1"/>
      <c r="P394" s="1"/>
      <c r="Q394" s="1"/>
      <c r="R394" s="1"/>
    </row>
    <row r="395" spans="1:18" s="3" customFormat="1" ht="29.1" customHeight="1">
      <c r="A395" s="1"/>
      <c r="B395" s="1"/>
      <c r="C395" s="1"/>
      <c r="D395" s="1"/>
      <c r="E395" s="1"/>
      <c r="F395" s="1"/>
      <c r="G395" s="1"/>
      <c r="H395" s="1"/>
      <c r="I395" s="1"/>
      <c r="J395" s="1"/>
      <c r="K395" s="1"/>
      <c r="L395" s="1"/>
      <c r="M395" s="1"/>
      <c r="N395" s="1"/>
      <c r="O395" s="1"/>
      <c r="P395" s="1"/>
      <c r="Q395" s="1"/>
      <c r="R395" s="1"/>
    </row>
    <row r="396" spans="1:18" s="3" customFormat="1" ht="29.1" customHeight="1">
      <c r="A396" s="1"/>
      <c r="B396" s="1"/>
      <c r="C396" s="1"/>
      <c r="D396" s="1"/>
      <c r="E396" s="1"/>
      <c r="F396" s="1"/>
      <c r="G396" s="1"/>
      <c r="H396" s="1"/>
      <c r="I396" s="1"/>
      <c r="J396" s="1"/>
      <c r="K396" s="1"/>
      <c r="L396" s="1"/>
      <c r="M396" s="1"/>
      <c r="N396" s="1"/>
      <c r="O396" s="1"/>
      <c r="P396" s="1"/>
      <c r="Q396" s="1"/>
      <c r="R396" s="1"/>
    </row>
    <row r="397" spans="1:18" s="3" customFormat="1" ht="29.1" customHeight="1">
      <c r="A397" s="1"/>
      <c r="B397" s="1"/>
      <c r="C397" s="1"/>
      <c r="D397" s="1"/>
      <c r="E397" s="1"/>
      <c r="F397" s="1"/>
      <c r="G397" s="1"/>
      <c r="H397" s="1"/>
      <c r="I397" s="1"/>
      <c r="J397" s="1"/>
      <c r="K397" s="1"/>
      <c r="L397" s="1"/>
      <c r="M397" s="1"/>
      <c r="N397" s="1"/>
      <c r="O397" s="1"/>
      <c r="P397" s="1"/>
      <c r="Q397" s="1"/>
      <c r="R397" s="1"/>
    </row>
    <row r="398" spans="1:18" s="3" customFormat="1" ht="29.1" customHeight="1">
      <c r="A398" s="1"/>
      <c r="B398" s="1"/>
      <c r="C398" s="1"/>
      <c r="D398" s="1"/>
      <c r="E398" s="1"/>
      <c r="F398" s="1"/>
      <c r="G398" s="1"/>
      <c r="H398" s="1"/>
      <c r="I398" s="1"/>
      <c r="J398" s="1"/>
      <c r="K398" s="1"/>
      <c r="L398" s="1"/>
      <c r="M398" s="1"/>
      <c r="N398" s="1"/>
      <c r="O398" s="1"/>
      <c r="P398" s="1"/>
      <c r="Q398" s="1"/>
      <c r="R398" s="1"/>
    </row>
    <row r="399" spans="1:18" s="3" customFormat="1" ht="29.1" customHeight="1">
      <c r="A399" s="1"/>
      <c r="B399" s="1"/>
      <c r="C399" s="1"/>
      <c r="D399" s="1"/>
      <c r="E399" s="1"/>
      <c r="F399" s="1"/>
      <c r="G399" s="1"/>
      <c r="H399" s="1"/>
      <c r="I399" s="1"/>
      <c r="J399" s="1"/>
      <c r="K399" s="1"/>
      <c r="L399" s="1"/>
      <c r="M399" s="1"/>
      <c r="N399" s="1"/>
      <c r="O399" s="1"/>
      <c r="P399" s="1"/>
      <c r="Q399" s="1"/>
      <c r="R399" s="1"/>
    </row>
    <row r="400" spans="1:18" s="3" customFormat="1" ht="29.1" customHeight="1">
      <c r="A400" s="1"/>
      <c r="B400" s="1"/>
      <c r="C400" s="1"/>
      <c r="D400" s="1"/>
      <c r="E400" s="1"/>
      <c r="F400" s="1"/>
      <c r="G400" s="1"/>
      <c r="H400" s="1"/>
      <c r="I400" s="1"/>
      <c r="J400" s="1"/>
      <c r="K400" s="1"/>
      <c r="L400" s="1"/>
      <c r="M400" s="1"/>
      <c r="N400" s="1"/>
      <c r="O400" s="1"/>
      <c r="P400" s="1"/>
      <c r="Q400" s="1"/>
      <c r="R400" s="1"/>
    </row>
    <row r="401" spans="1:18" s="3" customFormat="1" ht="29.1" customHeight="1">
      <c r="A401" s="1"/>
      <c r="B401" s="1"/>
      <c r="C401" s="1"/>
      <c r="D401" s="1"/>
      <c r="E401" s="1"/>
      <c r="F401" s="1"/>
      <c r="G401" s="1"/>
      <c r="H401" s="1"/>
      <c r="I401" s="1"/>
      <c r="J401" s="1"/>
      <c r="K401" s="1"/>
      <c r="L401" s="1"/>
      <c r="M401" s="1"/>
      <c r="N401" s="1"/>
      <c r="O401" s="1"/>
      <c r="P401" s="1"/>
      <c r="Q401" s="1"/>
      <c r="R401" s="1"/>
    </row>
    <row r="402" spans="1:18" s="3" customFormat="1" ht="29.1" customHeight="1">
      <c r="A402" s="1"/>
      <c r="B402" s="1"/>
      <c r="C402" s="1"/>
      <c r="D402" s="1"/>
      <c r="E402" s="1"/>
      <c r="F402" s="1"/>
      <c r="G402" s="1"/>
      <c r="H402" s="1"/>
      <c r="I402" s="1"/>
      <c r="J402" s="1"/>
      <c r="K402" s="1"/>
      <c r="L402" s="1"/>
      <c r="M402" s="1"/>
      <c r="N402" s="1"/>
      <c r="O402" s="1"/>
      <c r="P402" s="1"/>
      <c r="Q402" s="1"/>
      <c r="R402" s="1"/>
    </row>
    <row r="403" spans="1:18" s="3" customFormat="1" ht="29.1" customHeight="1">
      <c r="A403" s="1"/>
      <c r="B403" s="1"/>
      <c r="C403" s="1"/>
      <c r="D403" s="1"/>
      <c r="E403" s="1"/>
      <c r="F403" s="1"/>
      <c r="G403" s="1"/>
      <c r="H403" s="1"/>
      <c r="I403" s="1"/>
      <c r="J403" s="1"/>
      <c r="K403" s="1"/>
      <c r="L403" s="1"/>
      <c r="M403" s="1"/>
      <c r="N403" s="1"/>
      <c r="O403" s="1"/>
      <c r="P403" s="1"/>
      <c r="Q403" s="1"/>
      <c r="R403" s="1"/>
    </row>
    <row r="404" spans="1:18" s="3" customFormat="1" ht="29.1" customHeight="1">
      <c r="A404" s="1"/>
      <c r="B404" s="1"/>
      <c r="C404" s="1"/>
      <c r="D404" s="1"/>
      <c r="E404" s="1"/>
      <c r="F404" s="1"/>
      <c r="G404" s="1"/>
      <c r="H404" s="1"/>
      <c r="I404" s="1"/>
      <c r="J404" s="1"/>
      <c r="K404" s="1"/>
      <c r="L404" s="1"/>
      <c r="M404" s="1"/>
      <c r="N404" s="1"/>
      <c r="O404" s="1"/>
      <c r="P404" s="1"/>
      <c r="Q404" s="1"/>
      <c r="R404" s="1"/>
    </row>
    <row r="405" spans="1:18" s="3" customFormat="1" ht="29.1" customHeight="1">
      <c r="A405" s="1"/>
      <c r="B405" s="1"/>
      <c r="C405" s="1"/>
      <c r="D405" s="1"/>
      <c r="E405" s="1"/>
      <c r="F405" s="1"/>
      <c r="G405" s="1"/>
      <c r="H405" s="1"/>
      <c r="I405" s="1"/>
      <c r="J405" s="1"/>
      <c r="K405" s="1"/>
      <c r="L405" s="1"/>
      <c r="M405" s="1"/>
      <c r="N405" s="1"/>
      <c r="O405" s="1"/>
      <c r="P405" s="1"/>
      <c r="Q405" s="1"/>
      <c r="R405" s="1"/>
    </row>
    <row r="406" spans="1:18" s="3" customFormat="1" ht="29.1" customHeight="1">
      <c r="A406" s="1"/>
      <c r="B406" s="1"/>
      <c r="C406" s="1"/>
      <c r="D406" s="1"/>
      <c r="E406" s="1"/>
      <c r="F406" s="1"/>
      <c r="G406" s="1"/>
      <c r="H406" s="1"/>
      <c r="I406" s="1"/>
      <c r="J406" s="1"/>
      <c r="K406" s="1"/>
      <c r="L406" s="1"/>
      <c r="M406" s="1"/>
      <c r="N406" s="1"/>
      <c r="O406" s="1"/>
      <c r="P406" s="1"/>
      <c r="Q406" s="1"/>
      <c r="R406" s="1"/>
    </row>
    <row r="407" spans="1:18" s="3" customFormat="1" ht="29.1" customHeight="1">
      <c r="A407" s="1"/>
      <c r="B407" s="1"/>
      <c r="C407" s="1"/>
      <c r="D407" s="1"/>
      <c r="E407" s="1"/>
      <c r="F407" s="1"/>
      <c r="G407" s="1"/>
      <c r="H407" s="1"/>
      <c r="I407" s="1"/>
      <c r="J407" s="1"/>
      <c r="K407" s="1"/>
      <c r="L407" s="1"/>
      <c r="M407" s="1"/>
      <c r="N407" s="1"/>
      <c r="O407" s="1"/>
      <c r="P407" s="1"/>
      <c r="Q407" s="1"/>
      <c r="R407" s="1"/>
    </row>
    <row r="408" spans="1:18" s="3" customFormat="1" ht="29.1" customHeight="1">
      <c r="A408" s="1"/>
      <c r="B408" s="1"/>
      <c r="C408" s="1"/>
      <c r="D408" s="1"/>
      <c r="E408" s="1"/>
      <c r="F408" s="1"/>
      <c r="G408" s="1"/>
      <c r="H408" s="1"/>
      <c r="I408" s="1"/>
      <c r="J408" s="1"/>
      <c r="K408" s="1"/>
      <c r="L408" s="1"/>
      <c r="M408" s="1"/>
      <c r="N408" s="1"/>
      <c r="O408" s="1"/>
      <c r="P408" s="1"/>
      <c r="Q408" s="1"/>
      <c r="R408" s="1"/>
    </row>
    <row r="409" spans="1:18" s="3" customFormat="1" ht="29.1" customHeight="1">
      <c r="A409" s="1"/>
      <c r="B409" s="1"/>
      <c r="C409" s="1"/>
      <c r="D409" s="1"/>
      <c r="E409" s="1"/>
      <c r="F409" s="1"/>
      <c r="G409" s="1"/>
      <c r="H409" s="1"/>
      <c r="I409" s="1"/>
      <c r="J409" s="1"/>
      <c r="K409" s="1"/>
      <c r="L409" s="1"/>
      <c r="M409" s="1"/>
      <c r="N409" s="1"/>
      <c r="O409" s="1"/>
      <c r="P409" s="1"/>
      <c r="Q409" s="1"/>
      <c r="R409" s="1"/>
    </row>
    <row r="410" spans="1:18" s="3" customFormat="1" ht="29.1" customHeight="1">
      <c r="A410" s="1"/>
      <c r="B410" s="1"/>
      <c r="C410" s="1"/>
      <c r="D410" s="1"/>
      <c r="E410" s="1"/>
      <c r="F410" s="1"/>
      <c r="G410" s="1"/>
      <c r="H410" s="1"/>
      <c r="I410" s="1"/>
      <c r="J410" s="1"/>
      <c r="K410" s="1"/>
      <c r="L410" s="1"/>
      <c r="M410" s="1"/>
      <c r="N410" s="1"/>
      <c r="O410" s="1"/>
      <c r="P410" s="1"/>
      <c r="Q410" s="1"/>
      <c r="R410" s="1"/>
    </row>
    <row r="411" spans="1:18" s="3" customFormat="1" ht="29.1" customHeight="1">
      <c r="A411" s="1"/>
      <c r="B411" s="1"/>
      <c r="C411" s="1"/>
      <c r="D411" s="1"/>
      <c r="E411" s="1"/>
      <c r="F411" s="1"/>
      <c r="G411" s="1"/>
      <c r="H411" s="1"/>
      <c r="I411" s="1"/>
      <c r="J411" s="1"/>
      <c r="K411" s="1"/>
      <c r="L411" s="1"/>
      <c r="M411" s="1"/>
      <c r="N411" s="1"/>
      <c r="O411" s="1"/>
      <c r="P411" s="1"/>
      <c r="Q411" s="1"/>
      <c r="R411" s="1"/>
    </row>
    <row r="412" spans="1:18" s="3" customFormat="1" ht="29.1" customHeight="1">
      <c r="A412" s="1"/>
      <c r="B412" s="1"/>
      <c r="C412" s="1"/>
      <c r="D412" s="1"/>
      <c r="E412" s="1"/>
      <c r="F412" s="1"/>
      <c r="G412" s="1"/>
      <c r="H412" s="1"/>
      <c r="I412" s="1"/>
      <c r="J412" s="1"/>
      <c r="K412" s="1"/>
      <c r="L412" s="1"/>
      <c r="M412" s="1"/>
      <c r="N412" s="1"/>
      <c r="O412" s="1"/>
      <c r="P412" s="1"/>
      <c r="Q412" s="1"/>
      <c r="R412" s="1"/>
    </row>
    <row r="413" spans="1:18" s="3" customFormat="1" ht="29.1" customHeight="1">
      <c r="A413" s="1"/>
      <c r="B413" s="1"/>
      <c r="C413" s="1"/>
      <c r="D413" s="1"/>
      <c r="E413" s="1"/>
      <c r="F413" s="1"/>
      <c r="G413" s="1"/>
      <c r="H413" s="1"/>
      <c r="I413" s="1"/>
      <c r="J413" s="1"/>
      <c r="K413" s="1"/>
      <c r="L413" s="1"/>
      <c r="M413" s="1"/>
      <c r="N413" s="1"/>
      <c r="O413" s="1"/>
      <c r="P413" s="1"/>
      <c r="Q413" s="1"/>
      <c r="R413" s="1"/>
    </row>
    <row r="414" spans="1:18" s="3" customFormat="1" ht="29.1" customHeight="1">
      <c r="A414" s="1"/>
      <c r="B414" s="1"/>
      <c r="C414" s="1"/>
      <c r="D414" s="1"/>
      <c r="E414" s="1"/>
      <c r="F414" s="1"/>
      <c r="G414" s="1"/>
      <c r="H414" s="1"/>
      <c r="I414" s="1"/>
      <c r="J414" s="1"/>
      <c r="K414" s="1"/>
      <c r="L414" s="1"/>
      <c r="M414" s="1"/>
      <c r="N414" s="1"/>
      <c r="O414" s="1"/>
      <c r="P414" s="1"/>
      <c r="Q414" s="1"/>
      <c r="R414" s="1"/>
    </row>
    <row r="415" spans="1:18" s="3" customFormat="1" ht="29.1" customHeight="1">
      <c r="A415" s="1"/>
      <c r="B415" s="1"/>
      <c r="C415" s="1"/>
      <c r="D415" s="1"/>
      <c r="E415" s="1"/>
      <c r="F415" s="1"/>
      <c r="G415" s="1"/>
      <c r="H415" s="1"/>
      <c r="I415" s="1"/>
      <c r="J415" s="1"/>
      <c r="K415" s="1"/>
      <c r="L415" s="1"/>
      <c r="M415" s="1"/>
      <c r="N415" s="1"/>
      <c r="O415" s="1"/>
      <c r="P415" s="1"/>
      <c r="Q415" s="1"/>
      <c r="R415" s="1"/>
    </row>
    <row r="416" spans="1:18" s="3" customFormat="1" ht="29.1" customHeight="1">
      <c r="A416" s="1"/>
      <c r="B416" s="1"/>
      <c r="C416" s="1"/>
      <c r="D416" s="1"/>
      <c r="E416" s="1"/>
      <c r="F416" s="1"/>
      <c r="G416" s="1"/>
      <c r="H416" s="1"/>
      <c r="I416" s="1"/>
      <c r="J416" s="1"/>
      <c r="K416" s="1"/>
      <c r="L416" s="1"/>
      <c r="M416" s="1"/>
      <c r="N416" s="1"/>
      <c r="O416" s="1"/>
      <c r="P416" s="1"/>
      <c r="Q416" s="1"/>
      <c r="R416" s="1"/>
    </row>
    <row r="417" spans="1:18" s="3" customFormat="1" ht="29.1" customHeight="1">
      <c r="A417" s="1"/>
      <c r="B417" s="1"/>
      <c r="C417" s="1"/>
      <c r="D417" s="1"/>
      <c r="E417" s="1"/>
      <c r="F417" s="1"/>
      <c r="G417" s="1"/>
      <c r="H417" s="1"/>
      <c r="I417" s="1"/>
      <c r="J417" s="1"/>
      <c r="K417" s="1"/>
      <c r="L417" s="1"/>
      <c r="M417" s="1"/>
      <c r="N417" s="1"/>
      <c r="O417" s="1"/>
      <c r="P417" s="1"/>
      <c r="Q417" s="1"/>
      <c r="R417" s="1"/>
    </row>
    <row r="418" spans="1:18" s="3" customFormat="1" ht="29.1" customHeight="1">
      <c r="A418" s="1"/>
      <c r="B418" s="1"/>
      <c r="C418" s="1"/>
      <c r="D418" s="1"/>
      <c r="E418" s="1"/>
      <c r="F418" s="1"/>
      <c r="G418" s="1"/>
      <c r="H418" s="1"/>
      <c r="I418" s="1"/>
      <c r="J418" s="1"/>
      <c r="K418" s="1"/>
      <c r="L418" s="1"/>
      <c r="M418" s="1"/>
      <c r="N418" s="1"/>
      <c r="O418" s="1"/>
      <c r="P418" s="1"/>
      <c r="Q418" s="1"/>
      <c r="R418" s="1"/>
    </row>
    <row r="419" spans="1:18" s="3" customFormat="1" ht="29.1" customHeight="1">
      <c r="A419" s="1"/>
      <c r="B419" s="1"/>
      <c r="C419" s="1"/>
      <c r="D419" s="1"/>
      <c r="E419" s="1"/>
      <c r="F419" s="1"/>
      <c r="G419" s="1"/>
      <c r="H419" s="1"/>
      <c r="I419" s="1"/>
      <c r="J419" s="1"/>
      <c r="K419" s="1"/>
      <c r="L419" s="1"/>
      <c r="M419" s="1"/>
      <c r="N419" s="1"/>
      <c r="O419" s="1"/>
      <c r="P419" s="1"/>
      <c r="Q419" s="1"/>
      <c r="R419" s="1"/>
    </row>
    <row r="420" spans="1:18" s="3" customFormat="1" ht="29.1" customHeight="1">
      <c r="A420" s="1"/>
      <c r="B420" s="1"/>
      <c r="C420" s="1"/>
      <c r="D420" s="1"/>
      <c r="E420" s="1"/>
      <c r="F420" s="1"/>
      <c r="G420" s="1"/>
      <c r="H420" s="1"/>
      <c r="I420" s="1"/>
      <c r="J420" s="1"/>
      <c r="K420" s="1"/>
      <c r="L420" s="1"/>
      <c r="M420" s="1"/>
      <c r="N420" s="1"/>
      <c r="O420" s="1"/>
      <c r="P420" s="1"/>
      <c r="Q420" s="1"/>
      <c r="R420" s="1"/>
    </row>
    <row r="421" spans="1:18" s="3" customFormat="1" ht="29.1" customHeight="1">
      <c r="A421" s="1"/>
      <c r="B421" s="1"/>
      <c r="C421" s="1"/>
      <c r="D421" s="1"/>
      <c r="E421" s="1"/>
      <c r="F421" s="1"/>
      <c r="G421" s="1"/>
      <c r="H421" s="1"/>
      <c r="I421" s="1"/>
      <c r="J421" s="1"/>
      <c r="K421" s="1"/>
      <c r="L421" s="1"/>
      <c r="M421" s="1"/>
      <c r="N421" s="1"/>
      <c r="O421" s="1"/>
      <c r="P421" s="1"/>
      <c r="Q421" s="1"/>
      <c r="R421" s="1"/>
    </row>
    <row r="422" spans="1:18" s="3" customFormat="1" ht="29.1" customHeight="1">
      <c r="A422" s="1"/>
      <c r="B422" s="1"/>
      <c r="C422" s="1"/>
      <c r="D422" s="1"/>
      <c r="E422" s="1"/>
      <c r="F422" s="1"/>
      <c r="G422" s="1"/>
      <c r="H422" s="1"/>
      <c r="I422" s="1"/>
      <c r="J422" s="1"/>
      <c r="K422" s="1"/>
      <c r="L422" s="1"/>
      <c r="M422" s="1"/>
      <c r="N422" s="1"/>
      <c r="O422" s="1"/>
      <c r="P422" s="1"/>
      <c r="Q422" s="1"/>
      <c r="R422" s="1"/>
    </row>
    <row r="423" spans="1:18" s="3" customFormat="1" ht="29.1" customHeight="1">
      <c r="A423" s="1"/>
      <c r="B423" s="1"/>
      <c r="C423" s="1"/>
      <c r="D423" s="1"/>
      <c r="E423" s="1"/>
      <c r="F423" s="1"/>
      <c r="G423" s="1"/>
      <c r="H423" s="1"/>
      <c r="I423" s="1"/>
      <c r="J423" s="1"/>
      <c r="K423" s="1"/>
      <c r="L423" s="1"/>
      <c r="M423" s="1"/>
      <c r="N423" s="1"/>
      <c r="O423" s="1"/>
      <c r="P423" s="1"/>
      <c r="Q423" s="1"/>
      <c r="R423" s="1"/>
    </row>
    <row r="424" spans="1:18" s="3" customFormat="1" ht="29.1" customHeight="1">
      <c r="A424" s="1"/>
      <c r="B424" s="1"/>
      <c r="C424" s="1"/>
      <c r="D424" s="1"/>
      <c r="E424" s="1"/>
      <c r="F424" s="1"/>
      <c r="G424" s="1"/>
      <c r="H424" s="1"/>
      <c r="I424" s="1"/>
      <c r="J424" s="1"/>
      <c r="K424" s="1"/>
      <c r="L424" s="1"/>
      <c r="M424" s="1"/>
      <c r="N424" s="1"/>
      <c r="O424" s="1"/>
      <c r="P424" s="1"/>
      <c r="Q424" s="1"/>
      <c r="R424" s="1"/>
    </row>
    <row r="425" spans="1:18" s="3" customFormat="1" ht="29.1" customHeight="1">
      <c r="A425" s="1"/>
      <c r="B425" s="1"/>
      <c r="C425" s="1"/>
      <c r="D425" s="1"/>
      <c r="E425" s="1"/>
      <c r="F425" s="1"/>
      <c r="G425" s="1"/>
      <c r="H425" s="1"/>
      <c r="I425" s="1"/>
      <c r="J425" s="1"/>
      <c r="K425" s="1"/>
      <c r="L425" s="1"/>
      <c r="M425" s="1"/>
      <c r="N425" s="1"/>
      <c r="O425" s="1"/>
      <c r="P425" s="1"/>
      <c r="Q425" s="1"/>
      <c r="R425" s="1"/>
    </row>
    <row r="426" spans="1:18" s="3" customFormat="1" ht="29.1" customHeight="1">
      <c r="A426" s="1"/>
      <c r="B426" s="1"/>
      <c r="C426" s="1"/>
      <c r="D426" s="1"/>
      <c r="E426" s="1"/>
      <c r="F426" s="1"/>
      <c r="G426" s="1"/>
      <c r="H426" s="1"/>
      <c r="I426" s="1"/>
      <c r="J426" s="1"/>
      <c r="K426" s="1"/>
      <c r="L426" s="1"/>
      <c r="M426" s="1"/>
      <c r="N426" s="1"/>
      <c r="O426" s="1"/>
      <c r="P426" s="1"/>
      <c r="Q426" s="1"/>
      <c r="R426" s="1"/>
    </row>
    <row r="427" spans="1:18" s="3" customFormat="1" ht="29.1" customHeight="1">
      <c r="A427" s="1"/>
      <c r="B427" s="1"/>
      <c r="C427" s="1"/>
      <c r="D427" s="1"/>
      <c r="E427" s="1"/>
      <c r="F427" s="1"/>
      <c r="G427" s="1"/>
      <c r="H427" s="1"/>
      <c r="I427" s="1"/>
      <c r="J427" s="1"/>
      <c r="K427" s="1"/>
      <c r="L427" s="1"/>
      <c r="M427" s="1"/>
      <c r="N427" s="1"/>
      <c r="O427" s="1"/>
      <c r="P427" s="1"/>
      <c r="Q427" s="1"/>
      <c r="R427" s="1"/>
    </row>
    <row r="428" spans="1:18" s="3" customFormat="1" ht="29.1" customHeight="1">
      <c r="A428" s="1"/>
      <c r="B428" s="1"/>
      <c r="C428" s="1"/>
      <c r="D428" s="1"/>
      <c r="E428" s="1"/>
      <c r="F428" s="1"/>
      <c r="G428" s="1"/>
      <c r="H428" s="1"/>
      <c r="I428" s="1"/>
      <c r="J428" s="1"/>
      <c r="K428" s="1"/>
      <c r="L428" s="1"/>
      <c r="M428" s="1"/>
      <c r="N428" s="1"/>
      <c r="O428" s="1"/>
      <c r="P428" s="1"/>
      <c r="Q428" s="1"/>
      <c r="R428" s="1"/>
    </row>
    <row r="429" spans="1:18" s="3" customFormat="1" ht="29.1" customHeight="1">
      <c r="A429" s="1"/>
      <c r="B429" s="1"/>
      <c r="C429" s="1"/>
      <c r="D429" s="1"/>
      <c r="E429" s="1"/>
      <c r="F429" s="1"/>
      <c r="G429" s="1"/>
      <c r="H429" s="1"/>
      <c r="I429" s="1"/>
      <c r="J429" s="1"/>
      <c r="K429" s="1"/>
      <c r="L429" s="1"/>
      <c r="M429" s="1"/>
      <c r="N429" s="1"/>
      <c r="O429" s="1"/>
      <c r="P429" s="1"/>
      <c r="Q429" s="1"/>
      <c r="R429" s="1"/>
    </row>
    <row r="430" spans="1:18" s="3" customFormat="1" ht="29.1" customHeight="1">
      <c r="A430" s="1"/>
      <c r="B430" s="1"/>
      <c r="C430" s="1"/>
      <c r="D430" s="1"/>
      <c r="E430" s="1"/>
      <c r="F430" s="1"/>
      <c r="G430" s="1"/>
      <c r="H430" s="1"/>
      <c r="I430" s="1"/>
      <c r="J430" s="1"/>
      <c r="K430" s="1"/>
      <c r="L430" s="1"/>
      <c r="M430" s="1"/>
      <c r="N430" s="1"/>
      <c r="O430" s="1"/>
      <c r="P430" s="1"/>
      <c r="Q430" s="1"/>
      <c r="R430" s="1"/>
    </row>
    <row r="431" spans="1:18" s="3" customFormat="1" ht="29.1" customHeight="1">
      <c r="A431" s="1"/>
      <c r="B431" s="1"/>
      <c r="C431" s="1"/>
      <c r="D431" s="1"/>
      <c r="E431" s="1"/>
      <c r="F431" s="1"/>
      <c r="G431" s="1"/>
      <c r="H431" s="1"/>
      <c r="I431" s="1"/>
      <c r="J431" s="1"/>
      <c r="K431" s="1"/>
      <c r="L431" s="1"/>
      <c r="M431" s="1"/>
      <c r="N431" s="1"/>
      <c r="O431" s="1"/>
      <c r="P431" s="1"/>
      <c r="Q431" s="1"/>
      <c r="R431" s="1"/>
    </row>
    <row r="432" spans="1:18" s="3" customFormat="1" ht="29.1" customHeight="1">
      <c r="A432" s="1"/>
      <c r="B432" s="1"/>
      <c r="C432" s="1"/>
      <c r="D432" s="1"/>
      <c r="E432" s="1"/>
      <c r="F432" s="1"/>
      <c r="G432" s="1"/>
      <c r="H432" s="1"/>
      <c r="I432" s="1"/>
      <c r="J432" s="1"/>
      <c r="K432" s="1"/>
      <c r="L432" s="1"/>
      <c r="M432" s="1"/>
      <c r="N432" s="1"/>
      <c r="O432" s="1"/>
      <c r="P432" s="1"/>
      <c r="Q432" s="1"/>
      <c r="R432" s="1"/>
    </row>
    <row r="433" spans="1:18" s="3" customFormat="1" ht="29.1" customHeight="1">
      <c r="A433" s="1"/>
      <c r="B433" s="1"/>
      <c r="C433" s="1"/>
      <c r="D433" s="1"/>
      <c r="E433" s="1"/>
      <c r="F433" s="1"/>
      <c r="G433" s="1"/>
      <c r="H433" s="1"/>
      <c r="I433" s="1"/>
      <c r="J433" s="1"/>
      <c r="K433" s="1"/>
      <c r="L433" s="1"/>
      <c r="M433" s="1"/>
      <c r="N433" s="1"/>
      <c r="O433" s="1"/>
      <c r="P433" s="1"/>
      <c r="Q433" s="1"/>
      <c r="R433" s="1"/>
    </row>
    <row r="434" spans="1:18" s="3" customFormat="1" ht="29.1" customHeight="1">
      <c r="A434" s="1"/>
      <c r="B434" s="1"/>
      <c r="C434" s="1"/>
      <c r="D434" s="1"/>
      <c r="E434" s="1"/>
      <c r="F434" s="1"/>
      <c r="G434" s="1"/>
      <c r="H434" s="1"/>
      <c r="I434" s="1"/>
      <c r="J434" s="1"/>
      <c r="K434" s="1"/>
      <c r="L434" s="1"/>
      <c r="M434" s="1"/>
      <c r="N434" s="1"/>
      <c r="O434" s="1"/>
      <c r="P434" s="1"/>
      <c r="Q434" s="1"/>
      <c r="R434" s="1"/>
    </row>
    <row r="435" spans="1:18" s="3" customFormat="1" ht="29.1" customHeight="1">
      <c r="A435" s="1"/>
      <c r="B435" s="1"/>
      <c r="C435" s="1"/>
      <c r="D435" s="1"/>
      <c r="E435" s="1"/>
      <c r="F435" s="1"/>
      <c r="G435" s="1"/>
      <c r="H435" s="1"/>
      <c r="I435" s="1"/>
      <c r="J435" s="1"/>
      <c r="K435" s="1"/>
      <c r="L435" s="1"/>
      <c r="M435" s="1"/>
      <c r="N435" s="1"/>
      <c r="O435" s="1"/>
      <c r="P435" s="1"/>
      <c r="Q435" s="1"/>
      <c r="R435" s="1"/>
    </row>
    <row r="436" spans="1:18" s="3" customFormat="1" ht="29.1" customHeight="1">
      <c r="A436" s="1"/>
      <c r="B436" s="1"/>
      <c r="C436" s="1"/>
      <c r="D436" s="1"/>
      <c r="E436" s="1"/>
      <c r="F436" s="1"/>
      <c r="G436" s="1"/>
      <c r="H436" s="1"/>
      <c r="I436" s="1"/>
      <c r="J436" s="1"/>
      <c r="K436" s="1"/>
      <c r="L436" s="1"/>
      <c r="M436" s="1"/>
      <c r="N436" s="1"/>
      <c r="O436" s="1"/>
      <c r="P436" s="1"/>
      <c r="Q436" s="1"/>
      <c r="R436" s="1"/>
    </row>
    <row r="437" spans="1:18" s="3" customFormat="1" ht="29.1" customHeight="1">
      <c r="A437" s="1"/>
      <c r="B437" s="1"/>
      <c r="C437" s="1"/>
      <c r="D437" s="1"/>
      <c r="E437" s="1"/>
      <c r="F437" s="1"/>
      <c r="G437" s="1"/>
      <c r="H437" s="1"/>
      <c r="I437" s="1"/>
      <c r="J437" s="1"/>
      <c r="K437" s="1"/>
      <c r="L437" s="1"/>
      <c r="M437" s="1"/>
      <c r="N437" s="1"/>
      <c r="O437" s="1"/>
      <c r="P437" s="1"/>
      <c r="Q437" s="1"/>
      <c r="R437" s="1"/>
    </row>
    <row r="438" spans="1:18" s="3" customFormat="1" ht="29.1" customHeight="1">
      <c r="A438" s="1"/>
      <c r="B438" s="1"/>
      <c r="C438" s="1"/>
      <c r="D438" s="1"/>
      <c r="E438" s="1"/>
      <c r="F438" s="1"/>
      <c r="G438" s="1"/>
      <c r="H438" s="1"/>
      <c r="I438" s="1"/>
      <c r="J438" s="1"/>
      <c r="K438" s="1"/>
      <c r="L438" s="1"/>
      <c r="M438" s="1"/>
      <c r="N438" s="1"/>
      <c r="O438" s="1"/>
      <c r="P438" s="1"/>
      <c r="Q438" s="1"/>
      <c r="R438" s="1"/>
    </row>
    <row r="439" spans="1:18" s="3" customFormat="1" ht="29.1" customHeight="1">
      <c r="A439" s="1"/>
      <c r="B439" s="1"/>
      <c r="C439" s="1"/>
      <c r="D439" s="1"/>
      <c r="E439" s="1"/>
      <c r="F439" s="1"/>
      <c r="G439" s="1"/>
      <c r="H439" s="1"/>
      <c r="I439" s="1"/>
      <c r="J439" s="1"/>
      <c r="K439" s="1"/>
      <c r="L439" s="1"/>
      <c r="M439" s="1"/>
      <c r="N439" s="1"/>
      <c r="O439" s="1"/>
      <c r="P439" s="1"/>
      <c r="Q439" s="1"/>
      <c r="R439" s="1"/>
    </row>
    <row r="440" spans="1:18" s="3" customFormat="1" ht="29.1" customHeight="1">
      <c r="A440" s="1"/>
      <c r="B440" s="1"/>
      <c r="C440" s="1"/>
      <c r="D440" s="1"/>
      <c r="E440" s="1"/>
      <c r="F440" s="1"/>
      <c r="G440" s="1"/>
      <c r="H440" s="1"/>
      <c r="I440" s="1"/>
      <c r="J440" s="1"/>
      <c r="K440" s="1"/>
      <c r="L440" s="1"/>
      <c r="M440" s="1"/>
      <c r="N440" s="1"/>
      <c r="O440" s="1"/>
      <c r="P440" s="1"/>
      <c r="Q440" s="1"/>
      <c r="R440" s="1"/>
    </row>
    <row r="441" spans="1:18" s="3" customFormat="1" ht="29.1" customHeight="1">
      <c r="A441" s="1"/>
      <c r="B441" s="1"/>
      <c r="C441" s="1"/>
      <c r="D441" s="1"/>
      <c r="E441" s="1"/>
      <c r="F441" s="1"/>
      <c r="G441" s="1"/>
      <c r="H441" s="1"/>
      <c r="I441" s="1"/>
      <c r="J441" s="1"/>
      <c r="K441" s="1"/>
      <c r="L441" s="1"/>
      <c r="M441" s="1"/>
      <c r="N441" s="1"/>
      <c r="O441" s="1"/>
      <c r="P441" s="1"/>
      <c r="Q441" s="1"/>
      <c r="R441" s="1"/>
    </row>
    <row r="442" spans="1:18" s="3" customFormat="1" ht="29.1" customHeight="1">
      <c r="A442" s="1"/>
      <c r="B442" s="1"/>
      <c r="C442" s="1"/>
      <c r="D442" s="1"/>
      <c r="E442" s="1"/>
      <c r="F442" s="1"/>
      <c r="G442" s="1"/>
      <c r="H442" s="1"/>
      <c r="I442" s="1"/>
      <c r="J442" s="1"/>
      <c r="K442" s="1"/>
      <c r="L442" s="1"/>
      <c r="M442" s="1"/>
      <c r="N442" s="1"/>
      <c r="O442" s="1"/>
      <c r="P442" s="1"/>
      <c r="Q442" s="1"/>
      <c r="R442" s="1"/>
    </row>
    <row r="443" spans="1:18" s="3" customFormat="1" ht="29.1" customHeight="1">
      <c r="A443" s="1"/>
      <c r="B443" s="1"/>
      <c r="C443" s="1"/>
      <c r="D443" s="1"/>
      <c r="E443" s="1"/>
      <c r="F443" s="1"/>
      <c r="G443" s="1"/>
      <c r="H443" s="1"/>
      <c r="I443" s="1"/>
      <c r="J443" s="1"/>
      <c r="K443" s="1"/>
      <c r="L443" s="1"/>
      <c r="M443" s="1"/>
      <c r="N443" s="1"/>
      <c r="O443" s="1"/>
      <c r="P443" s="1"/>
      <c r="Q443" s="1"/>
      <c r="R443" s="1"/>
    </row>
    <row r="444" spans="1:18" s="3" customFormat="1" ht="29.1" customHeight="1">
      <c r="A444" s="1"/>
      <c r="B444" s="1"/>
      <c r="C444" s="1"/>
      <c r="D444" s="1"/>
      <c r="E444" s="1"/>
      <c r="F444" s="1"/>
      <c r="G444" s="1"/>
      <c r="H444" s="1"/>
      <c r="I444" s="1"/>
      <c r="J444" s="1"/>
      <c r="K444" s="1"/>
      <c r="L444" s="1"/>
      <c r="M444" s="1"/>
      <c r="N444" s="1"/>
      <c r="O444" s="1"/>
      <c r="P444" s="1"/>
      <c r="Q444" s="1"/>
      <c r="R444" s="1"/>
    </row>
    <row r="445" spans="1:18" s="3" customFormat="1" ht="29.1" customHeight="1">
      <c r="A445" s="1"/>
      <c r="B445" s="1"/>
      <c r="C445" s="1"/>
      <c r="D445" s="1"/>
      <c r="E445" s="1"/>
      <c r="F445" s="1"/>
      <c r="G445" s="1"/>
      <c r="H445" s="1"/>
      <c r="I445" s="1"/>
      <c r="J445" s="1"/>
      <c r="K445" s="1"/>
      <c r="L445" s="1"/>
      <c r="M445" s="1"/>
      <c r="N445" s="1"/>
      <c r="O445" s="1"/>
      <c r="P445" s="1"/>
      <c r="Q445" s="1"/>
      <c r="R445" s="1"/>
    </row>
    <row r="446" spans="1:18" s="3" customFormat="1" ht="29.1" customHeight="1">
      <c r="A446" s="1"/>
      <c r="B446" s="1"/>
      <c r="C446" s="1"/>
      <c r="D446" s="1"/>
      <c r="E446" s="1"/>
      <c r="F446" s="1"/>
      <c r="G446" s="1"/>
      <c r="H446" s="1"/>
      <c r="I446" s="1"/>
      <c r="J446" s="1"/>
      <c r="K446" s="1"/>
      <c r="L446" s="1"/>
      <c r="M446" s="1"/>
      <c r="N446" s="1"/>
      <c r="O446" s="1"/>
      <c r="P446" s="1"/>
      <c r="Q446" s="1"/>
      <c r="R446" s="1"/>
    </row>
    <row r="447" spans="1:18" s="3" customFormat="1" ht="29.1" customHeight="1">
      <c r="A447" s="1"/>
      <c r="B447" s="1"/>
      <c r="C447" s="1"/>
      <c r="D447" s="1"/>
      <c r="E447" s="1"/>
      <c r="F447" s="1"/>
      <c r="G447" s="1"/>
      <c r="H447" s="1"/>
      <c r="I447" s="1"/>
      <c r="J447" s="1"/>
      <c r="K447" s="1"/>
      <c r="L447" s="1"/>
      <c r="M447" s="1"/>
      <c r="N447" s="1"/>
      <c r="O447" s="1"/>
      <c r="P447" s="1"/>
      <c r="Q447" s="1"/>
      <c r="R447" s="1"/>
    </row>
    <row r="448" spans="1:18" s="3" customFormat="1" ht="29.1" customHeight="1">
      <c r="A448" s="1"/>
      <c r="B448" s="1"/>
      <c r="C448" s="1"/>
      <c r="D448" s="1"/>
      <c r="E448" s="1"/>
      <c r="F448" s="1"/>
      <c r="G448" s="1"/>
      <c r="H448" s="1"/>
      <c r="I448" s="1"/>
      <c r="J448" s="1"/>
      <c r="K448" s="1"/>
      <c r="L448" s="1"/>
      <c r="M448" s="1"/>
      <c r="N448" s="1"/>
      <c r="O448" s="1"/>
      <c r="P448" s="1"/>
      <c r="Q448" s="1"/>
      <c r="R448" s="1"/>
    </row>
    <row r="449" spans="1:18" s="3" customFormat="1" ht="29.1" customHeight="1">
      <c r="A449" s="1"/>
      <c r="B449" s="1"/>
      <c r="C449" s="1"/>
      <c r="D449" s="1"/>
      <c r="E449" s="1"/>
      <c r="F449" s="1"/>
      <c r="G449" s="1"/>
      <c r="H449" s="1"/>
      <c r="I449" s="1"/>
      <c r="J449" s="1"/>
      <c r="K449" s="1"/>
      <c r="L449" s="1"/>
      <c r="M449" s="1"/>
      <c r="N449" s="1"/>
      <c r="O449" s="1"/>
      <c r="P449" s="1"/>
      <c r="Q449" s="1"/>
      <c r="R449" s="1"/>
    </row>
    <row r="450" spans="1:18" s="3" customFormat="1" ht="29.1" customHeight="1">
      <c r="A450" s="1"/>
      <c r="B450" s="1"/>
      <c r="C450" s="1"/>
      <c r="D450" s="1"/>
      <c r="E450" s="1"/>
      <c r="F450" s="1"/>
      <c r="G450" s="1"/>
      <c r="H450" s="1"/>
      <c r="I450" s="1"/>
      <c r="J450" s="1"/>
      <c r="K450" s="1"/>
      <c r="L450" s="1"/>
      <c r="M450" s="1"/>
      <c r="N450" s="1"/>
      <c r="O450" s="1"/>
      <c r="P450" s="1"/>
      <c r="Q450" s="1"/>
      <c r="R450" s="1"/>
    </row>
    <row r="451" spans="1:18" s="3" customFormat="1" ht="29.1" customHeight="1">
      <c r="A451" s="1"/>
      <c r="B451" s="1"/>
      <c r="C451" s="1"/>
      <c r="D451" s="1"/>
      <c r="E451" s="1"/>
      <c r="F451" s="1"/>
      <c r="G451" s="1"/>
      <c r="H451" s="1"/>
      <c r="I451" s="1"/>
      <c r="J451" s="1"/>
      <c r="K451" s="1"/>
      <c r="L451" s="1"/>
      <c r="M451" s="1"/>
      <c r="N451" s="1"/>
      <c r="O451" s="1"/>
      <c r="P451" s="1"/>
      <c r="Q451" s="1"/>
      <c r="R451" s="1"/>
    </row>
    <row r="452" spans="1:18" s="3" customFormat="1" ht="29.1" customHeight="1">
      <c r="A452" s="1"/>
      <c r="B452" s="1"/>
      <c r="C452" s="1"/>
      <c r="D452" s="1"/>
      <c r="E452" s="1"/>
      <c r="F452" s="1"/>
      <c r="G452" s="1"/>
      <c r="H452" s="1"/>
      <c r="I452" s="1"/>
      <c r="J452" s="1"/>
      <c r="K452" s="1"/>
      <c r="L452" s="1"/>
      <c r="M452" s="1"/>
      <c r="N452" s="1"/>
      <c r="O452" s="1"/>
      <c r="P452" s="1"/>
      <c r="Q452" s="1"/>
      <c r="R452" s="1"/>
    </row>
    <row r="453" spans="1:18" s="3" customFormat="1" ht="29.1" customHeight="1">
      <c r="A453" s="1"/>
      <c r="B453" s="1"/>
      <c r="C453" s="1"/>
      <c r="D453" s="1"/>
      <c r="E453" s="1"/>
      <c r="F453" s="1"/>
      <c r="G453" s="1"/>
      <c r="H453" s="1"/>
      <c r="I453" s="1"/>
      <c r="J453" s="1"/>
      <c r="K453" s="1"/>
      <c r="L453" s="1"/>
      <c r="M453" s="1"/>
      <c r="N453" s="1"/>
      <c r="O453" s="1"/>
      <c r="P453" s="1"/>
      <c r="Q453" s="1"/>
      <c r="R453" s="1"/>
    </row>
    <row r="454" spans="1:18" s="3" customFormat="1" ht="29.1" customHeight="1">
      <c r="A454" s="1"/>
      <c r="B454" s="1"/>
      <c r="C454" s="1"/>
      <c r="D454" s="1"/>
      <c r="E454" s="1"/>
      <c r="F454" s="1"/>
      <c r="G454" s="1"/>
      <c r="H454" s="1"/>
      <c r="I454" s="1"/>
      <c r="J454" s="1"/>
      <c r="K454" s="1"/>
      <c r="L454" s="1"/>
      <c r="M454" s="1"/>
      <c r="N454" s="1"/>
      <c r="O454" s="1"/>
      <c r="P454" s="1"/>
      <c r="Q454" s="1"/>
      <c r="R454" s="1"/>
    </row>
    <row r="455" spans="1:18" s="3" customFormat="1" ht="29.1" customHeight="1">
      <c r="A455" s="1"/>
      <c r="B455" s="1"/>
      <c r="C455" s="1"/>
      <c r="D455" s="1"/>
      <c r="E455" s="1"/>
      <c r="F455" s="1"/>
      <c r="G455" s="1"/>
      <c r="H455" s="1"/>
      <c r="I455" s="1"/>
      <c r="J455" s="1"/>
      <c r="K455" s="1"/>
      <c r="L455" s="1"/>
      <c r="M455" s="1"/>
      <c r="N455" s="1"/>
      <c r="O455" s="1"/>
      <c r="P455" s="1"/>
      <c r="Q455" s="1"/>
      <c r="R455" s="1"/>
    </row>
    <row r="456" spans="1:18" s="3" customFormat="1" ht="29.1" customHeight="1">
      <c r="A456" s="1"/>
      <c r="B456" s="1"/>
      <c r="C456" s="1"/>
      <c r="D456" s="1"/>
      <c r="E456" s="1"/>
      <c r="F456" s="1"/>
      <c r="G456" s="1"/>
      <c r="H456" s="1"/>
      <c r="I456" s="1"/>
      <c r="J456" s="1"/>
      <c r="K456" s="1"/>
      <c r="L456" s="1"/>
      <c r="M456" s="1"/>
      <c r="N456" s="1"/>
      <c r="O456" s="1"/>
      <c r="P456" s="1"/>
      <c r="Q456" s="1"/>
      <c r="R456" s="1"/>
    </row>
    <row r="457" spans="1:18" s="3" customFormat="1" ht="29.1" customHeight="1">
      <c r="A457" s="1"/>
      <c r="B457" s="1"/>
      <c r="C457" s="1"/>
      <c r="D457" s="1"/>
      <c r="E457" s="1"/>
      <c r="F457" s="1"/>
      <c r="G457" s="1"/>
      <c r="H457" s="1"/>
      <c r="I457" s="1"/>
      <c r="J457" s="1"/>
      <c r="K457" s="1"/>
      <c r="L457" s="1"/>
      <c r="M457" s="1"/>
      <c r="N457" s="1"/>
      <c r="O457" s="1"/>
      <c r="P457" s="1"/>
      <c r="Q457" s="1"/>
      <c r="R457" s="1"/>
    </row>
    <row r="458" spans="1:18" s="3" customFormat="1" ht="29.1" customHeight="1">
      <c r="A458" s="1"/>
      <c r="B458" s="1"/>
      <c r="C458" s="1"/>
      <c r="D458" s="1"/>
      <c r="E458" s="1"/>
      <c r="F458" s="1"/>
      <c r="G458" s="1"/>
      <c r="H458" s="1"/>
      <c r="I458" s="1"/>
      <c r="J458" s="1"/>
      <c r="K458" s="1"/>
      <c r="L458" s="1"/>
      <c r="M458" s="1"/>
      <c r="N458" s="1"/>
      <c r="O458" s="1"/>
      <c r="P458" s="1"/>
      <c r="Q458" s="1"/>
      <c r="R458" s="1"/>
    </row>
    <row r="459" spans="1:18" s="3" customFormat="1" ht="29.1" customHeight="1">
      <c r="A459" s="1"/>
      <c r="B459" s="1"/>
      <c r="C459" s="1"/>
      <c r="D459" s="1"/>
      <c r="E459" s="1"/>
      <c r="F459" s="1"/>
      <c r="G459" s="1"/>
      <c r="H459" s="1"/>
      <c r="I459" s="1"/>
      <c r="J459" s="1"/>
      <c r="K459" s="1"/>
      <c r="L459" s="1"/>
      <c r="M459" s="1"/>
      <c r="N459" s="1"/>
      <c r="O459" s="1"/>
      <c r="P459" s="1"/>
      <c r="Q459" s="1"/>
      <c r="R459" s="1"/>
    </row>
    <row r="460" spans="1:18" s="3" customFormat="1" ht="29.1" customHeight="1">
      <c r="A460" s="1"/>
      <c r="B460" s="1"/>
      <c r="C460" s="1"/>
      <c r="D460" s="1"/>
      <c r="E460" s="1"/>
      <c r="F460" s="1"/>
      <c r="G460" s="1"/>
      <c r="H460" s="1"/>
      <c r="I460" s="1"/>
      <c r="J460" s="1"/>
      <c r="K460" s="1"/>
      <c r="L460" s="1"/>
      <c r="M460" s="1"/>
      <c r="N460" s="1"/>
      <c r="O460" s="1"/>
      <c r="P460" s="1"/>
      <c r="Q460" s="1"/>
      <c r="R460" s="1"/>
    </row>
    <row r="461" spans="1:18" s="3" customFormat="1" ht="29.1" customHeight="1">
      <c r="A461" s="1"/>
      <c r="B461" s="1"/>
      <c r="C461" s="1"/>
      <c r="D461" s="1"/>
      <c r="E461" s="1"/>
      <c r="F461" s="1"/>
      <c r="G461" s="1"/>
      <c r="H461" s="1"/>
      <c r="I461" s="1"/>
      <c r="J461" s="1"/>
      <c r="K461" s="1"/>
      <c r="L461" s="1"/>
      <c r="M461" s="1"/>
      <c r="N461" s="1"/>
      <c r="O461" s="1"/>
      <c r="P461" s="1"/>
      <c r="Q461" s="1"/>
      <c r="R461" s="1"/>
    </row>
    <row r="462" spans="1:18" s="3" customFormat="1" ht="29.1" customHeight="1">
      <c r="A462" s="1"/>
      <c r="B462" s="1"/>
      <c r="C462" s="1"/>
      <c r="D462" s="1"/>
      <c r="E462" s="1"/>
      <c r="F462" s="1"/>
      <c r="G462" s="1"/>
      <c r="H462" s="1"/>
      <c r="I462" s="1"/>
      <c r="J462" s="1"/>
      <c r="K462" s="1"/>
      <c r="L462" s="1"/>
      <c r="M462" s="1"/>
      <c r="N462" s="1"/>
      <c r="O462" s="1"/>
      <c r="P462" s="1"/>
      <c r="Q462" s="1"/>
      <c r="R462" s="1"/>
    </row>
    <row r="463" spans="1:18" s="3" customFormat="1" ht="29.1" customHeight="1">
      <c r="A463" s="1"/>
      <c r="B463" s="1"/>
      <c r="C463" s="1"/>
      <c r="D463" s="1"/>
      <c r="E463" s="1"/>
      <c r="F463" s="1"/>
      <c r="G463" s="1"/>
      <c r="H463" s="1"/>
      <c r="I463" s="1"/>
      <c r="J463" s="1"/>
      <c r="K463" s="1"/>
      <c r="L463" s="1"/>
      <c r="M463" s="1"/>
      <c r="N463" s="1"/>
      <c r="O463" s="1"/>
      <c r="P463" s="1"/>
      <c r="Q463" s="1"/>
      <c r="R463" s="1"/>
    </row>
    <row r="464" spans="1:18" s="3" customFormat="1" ht="29.1" customHeight="1">
      <c r="A464" s="1"/>
      <c r="B464" s="1"/>
      <c r="C464" s="1"/>
      <c r="D464" s="1"/>
      <c r="E464" s="1"/>
      <c r="F464" s="1"/>
      <c r="G464" s="1"/>
      <c r="H464" s="1"/>
      <c r="I464" s="1"/>
      <c r="J464" s="1"/>
      <c r="K464" s="1"/>
      <c r="L464" s="1"/>
      <c r="M464" s="1"/>
      <c r="N464" s="1"/>
      <c r="O464" s="1"/>
      <c r="P464" s="1"/>
      <c r="Q464" s="1"/>
      <c r="R464" s="1"/>
    </row>
    <row r="465" spans="1:18" s="3" customFormat="1" ht="29.1" customHeight="1">
      <c r="A465" s="1"/>
      <c r="B465" s="1"/>
      <c r="C465" s="1"/>
      <c r="D465" s="1"/>
      <c r="E465" s="1"/>
      <c r="F465" s="1"/>
      <c r="G465" s="1"/>
      <c r="H465" s="1"/>
      <c r="I465" s="1"/>
      <c r="J465" s="1"/>
      <c r="K465" s="1"/>
      <c r="L465" s="1"/>
      <c r="M465" s="1"/>
      <c r="N465" s="1"/>
      <c r="O465" s="1"/>
      <c r="P465" s="1"/>
      <c r="Q465" s="1"/>
      <c r="R465" s="1"/>
    </row>
    <row r="466" spans="1:18" s="3" customFormat="1" ht="29.1" customHeight="1">
      <c r="A466" s="1"/>
      <c r="B466" s="1"/>
      <c r="C466" s="1"/>
      <c r="D466" s="1"/>
      <c r="E466" s="1"/>
      <c r="F466" s="1"/>
      <c r="G466" s="1"/>
      <c r="H466" s="1"/>
      <c r="I466" s="1"/>
      <c r="J466" s="1"/>
      <c r="K466" s="1"/>
      <c r="L466" s="1"/>
      <c r="M466" s="1"/>
      <c r="N466" s="1"/>
      <c r="O466" s="1"/>
      <c r="P466" s="1"/>
      <c r="Q466" s="1"/>
      <c r="R466" s="1"/>
    </row>
    <row r="467" spans="1:18" s="3" customFormat="1" ht="29.1" customHeight="1">
      <c r="A467" s="1"/>
      <c r="B467" s="1"/>
      <c r="C467" s="1"/>
      <c r="D467" s="1"/>
      <c r="E467" s="1"/>
      <c r="F467" s="1"/>
      <c r="G467" s="1"/>
      <c r="H467" s="1"/>
      <c r="I467" s="1"/>
      <c r="J467" s="1"/>
      <c r="K467" s="1"/>
      <c r="L467" s="1"/>
      <c r="M467" s="1"/>
      <c r="N467" s="1"/>
      <c r="O467" s="1"/>
      <c r="P467" s="1"/>
      <c r="Q467" s="1"/>
      <c r="R467" s="1"/>
    </row>
    <row r="468" spans="1:18" s="3" customFormat="1" ht="29.1" customHeight="1">
      <c r="A468" s="1"/>
      <c r="B468" s="1"/>
      <c r="C468" s="1"/>
      <c r="D468" s="1"/>
      <c r="E468" s="1"/>
      <c r="F468" s="1"/>
      <c r="G468" s="1"/>
      <c r="H468" s="1"/>
      <c r="I468" s="1"/>
      <c r="J468" s="1"/>
      <c r="K468" s="1"/>
      <c r="L468" s="1"/>
      <c r="M468" s="1"/>
      <c r="N468" s="1"/>
      <c r="O468" s="1"/>
      <c r="P468" s="1"/>
      <c r="Q468" s="1"/>
      <c r="R468" s="1"/>
    </row>
    <row r="469" spans="1:18" s="3" customFormat="1" ht="29.1" customHeight="1">
      <c r="A469" s="1"/>
      <c r="B469" s="1"/>
      <c r="C469" s="1"/>
      <c r="D469" s="1"/>
      <c r="E469" s="1"/>
      <c r="F469" s="1"/>
      <c r="G469" s="1"/>
      <c r="H469" s="1"/>
      <c r="I469" s="1"/>
      <c r="J469" s="1"/>
      <c r="K469" s="1"/>
      <c r="L469" s="1"/>
      <c r="M469" s="1"/>
      <c r="N469" s="1"/>
      <c r="O469" s="1"/>
      <c r="P469" s="1"/>
      <c r="Q469" s="1"/>
      <c r="R469" s="1"/>
    </row>
    <row r="470" spans="1:18" s="3" customFormat="1" ht="29.1" customHeight="1">
      <c r="A470" s="1"/>
      <c r="B470" s="1"/>
      <c r="C470" s="1"/>
      <c r="D470" s="1"/>
      <c r="E470" s="1"/>
      <c r="F470" s="1"/>
      <c r="G470" s="1"/>
      <c r="H470" s="1"/>
      <c r="I470" s="1"/>
      <c r="J470" s="1"/>
      <c r="K470" s="1"/>
      <c r="L470" s="1"/>
      <c r="M470" s="1"/>
      <c r="N470" s="1"/>
      <c r="O470" s="1"/>
      <c r="P470" s="1"/>
      <c r="Q470" s="1"/>
      <c r="R470" s="1"/>
    </row>
    <row r="471" spans="1:18" s="3" customFormat="1" ht="29.1" customHeight="1">
      <c r="A471" s="1"/>
      <c r="B471" s="1"/>
      <c r="C471" s="1"/>
      <c r="D471" s="1"/>
      <c r="E471" s="1"/>
      <c r="F471" s="1"/>
      <c r="G471" s="1"/>
      <c r="H471" s="1"/>
      <c r="I471" s="1"/>
      <c r="J471" s="1"/>
      <c r="K471" s="1"/>
      <c r="L471" s="1"/>
      <c r="M471" s="1"/>
      <c r="N471" s="1"/>
      <c r="O471" s="1"/>
      <c r="P471" s="1"/>
      <c r="Q471" s="1"/>
      <c r="R471" s="1"/>
    </row>
    <row r="472" spans="1:18" s="3" customFormat="1" ht="29.1" customHeight="1">
      <c r="A472" s="1"/>
      <c r="B472" s="1"/>
      <c r="C472" s="1"/>
      <c r="D472" s="1"/>
      <c r="E472" s="1"/>
      <c r="F472" s="1"/>
      <c r="G472" s="1"/>
      <c r="H472" s="1"/>
      <c r="I472" s="1"/>
      <c r="J472" s="1"/>
      <c r="K472" s="1"/>
      <c r="L472" s="1"/>
      <c r="M472" s="1"/>
      <c r="N472" s="1"/>
      <c r="O472" s="1"/>
      <c r="P472" s="1"/>
      <c r="Q472" s="1"/>
      <c r="R472" s="1"/>
    </row>
    <row r="473" spans="1:18" s="3" customFormat="1" ht="29.1" customHeight="1">
      <c r="A473" s="1"/>
      <c r="B473" s="1"/>
      <c r="C473" s="1"/>
      <c r="D473" s="1"/>
      <c r="E473" s="1"/>
      <c r="F473" s="1"/>
      <c r="G473" s="1"/>
      <c r="H473" s="1"/>
      <c r="I473" s="1"/>
      <c r="J473" s="1"/>
      <c r="K473" s="1"/>
      <c r="L473" s="1"/>
      <c r="M473" s="1"/>
      <c r="N473" s="1"/>
      <c r="O473" s="1"/>
      <c r="P473" s="1"/>
      <c r="Q473" s="1"/>
      <c r="R473" s="1"/>
    </row>
    <row r="474" spans="1:18" s="3" customFormat="1" ht="29.1" customHeight="1">
      <c r="A474" s="1"/>
      <c r="B474" s="1"/>
      <c r="C474" s="1"/>
      <c r="D474" s="1"/>
      <c r="E474" s="1"/>
      <c r="F474" s="1"/>
      <c r="G474" s="1"/>
      <c r="H474" s="1"/>
      <c r="I474" s="1"/>
      <c r="J474" s="1"/>
      <c r="K474" s="1"/>
      <c r="L474" s="1"/>
      <c r="M474" s="1"/>
      <c r="N474" s="1"/>
      <c r="O474" s="1"/>
      <c r="P474" s="1"/>
      <c r="Q474" s="1"/>
      <c r="R474" s="1"/>
    </row>
    <row r="475" spans="1:18" s="3" customFormat="1" ht="29.1" customHeight="1">
      <c r="A475" s="1"/>
      <c r="B475" s="1"/>
      <c r="C475" s="1"/>
      <c r="D475" s="1"/>
      <c r="E475" s="1"/>
      <c r="F475" s="1"/>
      <c r="G475" s="1"/>
      <c r="H475" s="1"/>
      <c r="I475" s="1"/>
      <c r="J475" s="1"/>
      <c r="K475" s="1"/>
      <c r="L475" s="1"/>
      <c r="M475" s="1"/>
      <c r="N475" s="1"/>
      <c r="O475" s="1"/>
      <c r="P475" s="1"/>
      <c r="Q475" s="1"/>
      <c r="R475" s="1"/>
    </row>
    <row r="476" spans="1:18" s="3" customFormat="1" ht="29.1" customHeight="1">
      <c r="A476" s="1"/>
      <c r="B476" s="1"/>
      <c r="C476" s="1"/>
      <c r="D476" s="1"/>
      <c r="E476" s="1"/>
      <c r="F476" s="1"/>
      <c r="G476" s="1"/>
      <c r="H476" s="1"/>
      <c r="I476" s="1"/>
      <c r="J476" s="1"/>
      <c r="K476" s="1"/>
      <c r="L476" s="1"/>
      <c r="M476" s="1"/>
      <c r="N476" s="1"/>
      <c r="O476" s="1"/>
      <c r="P476" s="1"/>
      <c r="Q476" s="1"/>
      <c r="R476" s="1"/>
    </row>
    <row r="477" spans="1:18" s="3" customFormat="1" ht="29.1" customHeight="1">
      <c r="A477" s="1"/>
      <c r="B477" s="1"/>
      <c r="C477" s="1"/>
      <c r="D477" s="1"/>
      <c r="E477" s="1"/>
      <c r="F477" s="1"/>
      <c r="G477" s="1"/>
      <c r="H477" s="1"/>
      <c r="I477" s="1"/>
      <c r="J477" s="1"/>
      <c r="K477" s="1"/>
      <c r="L477" s="1"/>
      <c r="M477" s="1"/>
      <c r="N477" s="1"/>
      <c r="O477" s="1"/>
      <c r="P477" s="1"/>
      <c r="Q477" s="1"/>
      <c r="R477" s="1"/>
    </row>
    <row r="478" spans="1:18" s="3" customFormat="1" ht="29.1" customHeight="1">
      <c r="A478" s="1"/>
      <c r="B478" s="1"/>
      <c r="C478" s="1"/>
      <c r="D478" s="1"/>
      <c r="E478" s="1"/>
      <c r="F478" s="1"/>
      <c r="G478" s="1"/>
      <c r="H478" s="1"/>
      <c r="I478" s="1"/>
      <c r="J478" s="1"/>
      <c r="K478" s="1"/>
      <c r="L478" s="1"/>
      <c r="M478" s="1"/>
      <c r="N478" s="1"/>
      <c r="O478" s="1"/>
      <c r="P478" s="1"/>
      <c r="Q478" s="1"/>
      <c r="R478" s="1"/>
    </row>
    <row r="479" spans="1:18" s="3" customFormat="1" ht="29.1" customHeight="1">
      <c r="A479" s="1"/>
      <c r="B479" s="1"/>
      <c r="C479" s="1"/>
      <c r="D479" s="1"/>
      <c r="E479" s="1"/>
      <c r="F479" s="1"/>
      <c r="G479" s="1"/>
      <c r="H479" s="1"/>
      <c r="I479" s="1"/>
      <c r="J479" s="1"/>
      <c r="K479" s="1"/>
      <c r="L479" s="1"/>
      <c r="M479" s="1"/>
      <c r="N479" s="1"/>
      <c r="O479" s="1"/>
      <c r="P479" s="1"/>
      <c r="Q479" s="1"/>
      <c r="R479" s="1"/>
    </row>
    <row r="480" spans="1:18" s="3" customFormat="1" ht="29.1" customHeight="1">
      <c r="A480" s="1"/>
      <c r="B480" s="1"/>
      <c r="C480" s="1"/>
      <c r="D480" s="1"/>
      <c r="E480" s="1"/>
      <c r="F480" s="1"/>
      <c r="G480" s="1"/>
      <c r="H480" s="1"/>
      <c r="I480" s="1"/>
      <c r="J480" s="1"/>
      <c r="K480" s="1"/>
      <c r="L480" s="1"/>
      <c r="M480" s="1"/>
      <c r="N480" s="1"/>
      <c r="O480" s="1"/>
      <c r="P480" s="1"/>
      <c r="Q480" s="1"/>
      <c r="R480" s="1"/>
    </row>
    <row r="481" spans="1:18" s="3" customFormat="1" ht="29.1" customHeight="1">
      <c r="A481" s="1"/>
      <c r="B481" s="1"/>
      <c r="C481" s="1"/>
      <c r="D481" s="1"/>
      <c r="E481" s="1"/>
      <c r="F481" s="1"/>
      <c r="G481" s="1"/>
      <c r="H481" s="1"/>
      <c r="I481" s="1"/>
      <c r="J481" s="1"/>
      <c r="K481" s="1"/>
      <c r="L481" s="1"/>
      <c r="M481" s="1"/>
      <c r="N481" s="1"/>
      <c r="O481" s="1"/>
      <c r="P481" s="1"/>
      <c r="Q481" s="1"/>
      <c r="R481" s="1"/>
    </row>
    <row r="482" spans="1:18" s="3" customFormat="1" ht="29.1" customHeight="1">
      <c r="A482" s="1"/>
      <c r="B482" s="1"/>
      <c r="C482" s="1"/>
      <c r="D482" s="1"/>
      <c r="E482" s="1"/>
      <c r="F482" s="1"/>
      <c r="G482" s="1"/>
      <c r="H482" s="1"/>
      <c r="I482" s="1"/>
      <c r="J482" s="1"/>
      <c r="K482" s="1"/>
      <c r="L482" s="1"/>
      <c r="M482" s="1"/>
      <c r="N482" s="1"/>
      <c r="O482" s="1"/>
      <c r="P482" s="1"/>
      <c r="Q482" s="1"/>
      <c r="R482" s="1"/>
    </row>
    <row r="483" spans="1:18" s="3" customFormat="1" ht="29.1" customHeight="1">
      <c r="A483" s="1"/>
      <c r="B483" s="1"/>
      <c r="C483" s="1"/>
      <c r="D483" s="1"/>
      <c r="E483" s="1"/>
      <c r="F483" s="1"/>
      <c r="G483" s="1"/>
      <c r="H483" s="1"/>
      <c r="I483" s="1"/>
      <c r="J483" s="1"/>
      <c r="K483" s="1"/>
      <c r="L483" s="1"/>
      <c r="M483" s="1"/>
      <c r="N483" s="1"/>
      <c r="O483" s="1"/>
      <c r="P483" s="1"/>
      <c r="Q483" s="1"/>
      <c r="R483" s="1"/>
    </row>
    <row r="484" spans="1:18" s="3" customFormat="1" ht="29.1" customHeight="1">
      <c r="A484" s="1"/>
      <c r="B484" s="1"/>
      <c r="C484" s="1"/>
      <c r="D484" s="1"/>
      <c r="E484" s="1"/>
      <c r="F484" s="1"/>
      <c r="G484" s="1"/>
      <c r="H484" s="1"/>
      <c r="I484" s="1"/>
      <c r="J484" s="1"/>
      <c r="K484" s="1"/>
      <c r="L484" s="1"/>
      <c r="M484" s="1"/>
      <c r="N484" s="1"/>
      <c r="O484" s="1"/>
      <c r="P484" s="1"/>
      <c r="Q484" s="1"/>
      <c r="R484" s="1"/>
    </row>
    <row r="485" spans="1:18" s="3" customFormat="1" ht="29.1" customHeight="1">
      <c r="A485" s="1"/>
      <c r="B485" s="1"/>
      <c r="C485" s="1"/>
      <c r="D485" s="1"/>
      <c r="E485" s="1"/>
      <c r="F485" s="1"/>
      <c r="G485" s="1"/>
      <c r="H485" s="1"/>
      <c r="I485" s="1"/>
      <c r="J485" s="1"/>
      <c r="K485" s="1"/>
      <c r="L485" s="1"/>
      <c r="M485" s="1"/>
      <c r="N485" s="1"/>
      <c r="O485" s="1"/>
      <c r="P485" s="1"/>
      <c r="Q485" s="1"/>
      <c r="R485" s="1"/>
    </row>
    <row r="486" spans="1:18" s="3" customFormat="1" ht="29.1" customHeight="1">
      <c r="A486" s="1"/>
      <c r="B486" s="1"/>
      <c r="C486" s="1"/>
      <c r="D486" s="1"/>
      <c r="E486" s="1"/>
      <c r="F486" s="1"/>
      <c r="G486" s="1"/>
      <c r="H486" s="1"/>
      <c r="I486" s="1"/>
      <c r="J486" s="1"/>
      <c r="K486" s="1"/>
      <c r="L486" s="1"/>
      <c r="M486" s="1"/>
      <c r="N486" s="1"/>
      <c r="O486" s="1"/>
      <c r="P486" s="1"/>
      <c r="Q486" s="1"/>
      <c r="R486" s="1"/>
    </row>
    <row r="487" spans="1:18" s="3" customFormat="1" ht="29.1" customHeight="1">
      <c r="A487" s="1"/>
      <c r="B487" s="1"/>
      <c r="C487" s="1"/>
      <c r="D487" s="1"/>
      <c r="E487" s="1"/>
      <c r="F487" s="1"/>
      <c r="G487" s="1"/>
      <c r="H487" s="1"/>
      <c r="I487" s="1"/>
      <c r="J487" s="1"/>
      <c r="K487" s="1"/>
      <c r="L487" s="1"/>
      <c r="M487" s="1"/>
      <c r="N487" s="1"/>
      <c r="O487" s="1"/>
      <c r="P487" s="1"/>
      <c r="Q487" s="1"/>
      <c r="R487" s="1"/>
    </row>
    <row r="488" spans="1:18" s="3" customFormat="1" ht="29.1" customHeight="1">
      <c r="A488" s="1"/>
      <c r="B488" s="1"/>
      <c r="C488" s="1"/>
      <c r="D488" s="1"/>
      <c r="E488" s="1"/>
      <c r="F488" s="1"/>
      <c r="G488" s="1"/>
      <c r="H488" s="1"/>
      <c r="I488" s="1"/>
      <c r="J488" s="1"/>
      <c r="K488" s="1"/>
      <c r="L488" s="1"/>
      <c r="M488" s="1"/>
      <c r="N488" s="1"/>
      <c r="O488" s="1"/>
      <c r="P488" s="1"/>
      <c r="Q488" s="1"/>
      <c r="R488" s="1"/>
    </row>
    <row r="489" spans="1:18" s="3" customFormat="1" ht="29.1" customHeight="1">
      <c r="A489" s="1"/>
      <c r="B489" s="1"/>
      <c r="C489" s="1"/>
      <c r="D489" s="1"/>
      <c r="E489" s="1"/>
      <c r="F489" s="1"/>
      <c r="G489" s="1"/>
      <c r="H489" s="1"/>
      <c r="I489" s="1"/>
      <c r="J489" s="1"/>
      <c r="K489" s="1"/>
      <c r="L489" s="1"/>
      <c r="M489" s="1"/>
      <c r="N489" s="1"/>
      <c r="O489" s="1"/>
      <c r="P489" s="1"/>
      <c r="Q489" s="1"/>
      <c r="R489" s="1"/>
    </row>
    <row r="490" spans="1:18" s="3" customFormat="1" ht="29.1" customHeight="1">
      <c r="A490" s="1"/>
      <c r="B490" s="1"/>
      <c r="C490" s="1"/>
      <c r="D490" s="1"/>
      <c r="E490" s="1"/>
      <c r="F490" s="1"/>
      <c r="G490" s="1"/>
      <c r="H490" s="1"/>
      <c r="I490" s="1"/>
      <c r="J490" s="1"/>
      <c r="K490" s="1"/>
      <c r="L490" s="1"/>
      <c r="M490" s="1"/>
      <c r="N490" s="1"/>
      <c r="O490" s="1"/>
      <c r="P490" s="1"/>
      <c r="Q490" s="1"/>
      <c r="R490" s="1"/>
    </row>
    <row r="491" spans="1:18" s="3" customFormat="1" ht="29.1" customHeight="1">
      <c r="A491" s="1"/>
      <c r="B491" s="1"/>
      <c r="C491" s="1"/>
      <c r="D491" s="1"/>
      <c r="E491" s="1"/>
      <c r="F491" s="1"/>
      <c r="G491" s="1"/>
      <c r="H491" s="1"/>
      <c r="I491" s="1"/>
      <c r="J491" s="1"/>
      <c r="K491" s="1"/>
      <c r="L491" s="1"/>
      <c r="M491" s="1"/>
      <c r="N491" s="1"/>
      <c r="O491" s="1"/>
      <c r="P491" s="1"/>
      <c r="Q491" s="1"/>
      <c r="R491" s="1"/>
    </row>
    <row r="492" spans="1:18" s="3" customFormat="1" ht="29.1" customHeight="1">
      <c r="A492" s="1"/>
      <c r="B492" s="1"/>
      <c r="C492" s="1"/>
      <c r="D492" s="1"/>
      <c r="E492" s="1"/>
      <c r="F492" s="1"/>
      <c r="G492" s="1"/>
      <c r="H492" s="1"/>
      <c r="I492" s="1"/>
      <c r="J492" s="1"/>
      <c r="K492" s="1"/>
      <c r="L492" s="1"/>
      <c r="M492" s="1"/>
      <c r="N492" s="1"/>
      <c r="O492" s="1"/>
      <c r="P492" s="1"/>
      <c r="Q492" s="1"/>
      <c r="R492" s="1"/>
    </row>
    <row r="493" spans="1:18" s="3" customFormat="1" ht="29.1" customHeight="1">
      <c r="A493" s="1"/>
      <c r="B493" s="1"/>
      <c r="C493" s="1"/>
      <c r="D493" s="1"/>
      <c r="E493" s="1"/>
      <c r="F493" s="1"/>
      <c r="G493" s="1"/>
      <c r="H493" s="1"/>
      <c r="I493" s="1"/>
      <c r="J493" s="1"/>
      <c r="K493" s="1"/>
      <c r="L493" s="1"/>
      <c r="M493" s="1"/>
      <c r="N493" s="1"/>
      <c r="O493" s="1"/>
      <c r="P493" s="1"/>
      <c r="Q493" s="1"/>
      <c r="R493" s="1"/>
    </row>
    <row r="494" spans="1:18" s="3" customFormat="1" ht="29.1" customHeight="1">
      <c r="A494" s="1"/>
      <c r="B494" s="1"/>
      <c r="C494" s="1"/>
      <c r="D494" s="1"/>
      <c r="E494" s="1"/>
      <c r="F494" s="1"/>
      <c r="G494" s="1"/>
      <c r="H494" s="1"/>
      <c r="I494" s="1"/>
      <c r="J494" s="1"/>
      <c r="K494" s="1"/>
      <c r="L494" s="1"/>
      <c r="M494" s="1"/>
      <c r="N494" s="1"/>
      <c r="O494" s="1"/>
      <c r="P494" s="1"/>
      <c r="Q494" s="1"/>
      <c r="R494" s="1"/>
    </row>
    <row r="495" spans="1:18" s="3" customFormat="1" ht="29.1" customHeight="1">
      <c r="A495" s="1"/>
      <c r="B495" s="1"/>
      <c r="C495" s="1"/>
      <c r="D495" s="1"/>
      <c r="E495" s="1"/>
      <c r="F495" s="1"/>
      <c r="G495" s="1"/>
      <c r="H495" s="1"/>
      <c r="I495" s="1"/>
      <c r="J495" s="1"/>
      <c r="K495" s="1"/>
      <c r="L495" s="1"/>
      <c r="M495" s="1"/>
      <c r="N495" s="1"/>
      <c r="O495" s="1"/>
      <c r="P495" s="1"/>
      <c r="Q495" s="1"/>
      <c r="R495" s="1"/>
    </row>
    <row r="496" spans="1:18" s="3" customFormat="1" ht="29.1" customHeight="1">
      <c r="A496" s="1"/>
      <c r="B496" s="1"/>
      <c r="C496" s="1"/>
      <c r="D496" s="1"/>
      <c r="E496" s="1"/>
      <c r="F496" s="1"/>
      <c r="G496" s="1"/>
      <c r="H496" s="1"/>
      <c r="I496" s="1"/>
      <c r="J496" s="1"/>
      <c r="K496" s="1"/>
      <c r="L496" s="1"/>
      <c r="M496" s="1"/>
      <c r="N496" s="1"/>
      <c r="O496" s="1"/>
      <c r="P496" s="1"/>
      <c r="Q496" s="1"/>
      <c r="R496" s="1"/>
    </row>
    <row r="497" spans="1:18" s="3" customFormat="1" ht="29.1" customHeight="1">
      <c r="A497" s="1"/>
      <c r="B497" s="1"/>
      <c r="C497" s="1"/>
      <c r="D497" s="1"/>
      <c r="E497" s="1"/>
      <c r="F497" s="1"/>
      <c r="G497" s="1"/>
      <c r="H497" s="1"/>
      <c r="I497" s="1"/>
      <c r="J497" s="1"/>
      <c r="K497" s="1"/>
      <c r="L497" s="1"/>
      <c r="M497" s="1"/>
      <c r="N497" s="1"/>
      <c r="O497" s="1"/>
      <c r="P497" s="1"/>
      <c r="Q497" s="1"/>
      <c r="R497" s="1"/>
    </row>
    <row r="498" spans="1:18" s="3" customFormat="1" ht="29.1" customHeight="1">
      <c r="A498" s="1"/>
      <c r="B498" s="1"/>
      <c r="C498" s="1"/>
      <c r="D498" s="1"/>
      <c r="E498" s="1"/>
      <c r="F498" s="1"/>
      <c r="G498" s="1"/>
      <c r="H498" s="1"/>
      <c r="I498" s="1"/>
      <c r="J498" s="1"/>
      <c r="K498" s="1"/>
      <c r="L498" s="1"/>
      <c r="M498" s="1"/>
      <c r="N498" s="1"/>
      <c r="O498" s="1"/>
      <c r="P498" s="1"/>
      <c r="Q498" s="1"/>
      <c r="R498" s="1"/>
    </row>
    <row r="499" spans="1:18" s="3" customFormat="1" ht="29.1" customHeight="1">
      <c r="A499" s="1"/>
      <c r="B499" s="1"/>
      <c r="C499" s="1"/>
      <c r="D499" s="1"/>
      <c r="E499" s="1"/>
      <c r="F499" s="1"/>
      <c r="G499" s="1"/>
      <c r="H499" s="1"/>
      <c r="I499" s="1"/>
      <c r="J499" s="1"/>
      <c r="K499" s="1"/>
      <c r="L499" s="1"/>
      <c r="M499" s="1"/>
      <c r="N499" s="1"/>
      <c r="O499" s="1"/>
      <c r="P499" s="1"/>
      <c r="Q499" s="1"/>
      <c r="R499" s="1"/>
    </row>
    <row r="500" spans="1:18" s="3" customFormat="1" ht="29.1" customHeight="1">
      <c r="A500" s="1"/>
      <c r="B500" s="1"/>
      <c r="C500" s="1"/>
      <c r="D500" s="1"/>
      <c r="E500" s="1"/>
      <c r="F500" s="1"/>
      <c r="G500" s="1"/>
      <c r="H500" s="1"/>
      <c r="I500" s="1"/>
      <c r="J500" s="1"/>
      <c r="K500" s="1"/>
      <c r="L500" s="1"/>
      <c r="M500" s="1"/>
      <c r="N500" s="1"/>
      <c r="O500" s="1"/>
      <c r="P500" s="1"/>
      <c r="Q500" s="1"/>
      <c r="R500" s="1"/>
    </row>
    <row r="501" spans="1:18" s="3" customFormat="1" ht="29.1" customHeight="1">
      <c r="A501" s="1"/>
      <c r="B501" s="1"/>
      <c r="C501" s="1"/>
      <c r="D501" s="1"/>
      <c r="E501" s="1"/>
      <c r="F501" s="1"/>
      <c r="G501" s="1"/>
      <c r="H501" s="1"/>
      <c r="I501" s="1"/>
      <c r="J501" s="1"/>
      <c r="K501" s="1"/>
      <c r="L501" s="1"/>
      <c r="M501" s="1"/>
      <c r="N501" s="1"/>
      <c r="O501" s="1"/>
      <c r="P501" s="1"/>
      <c r="Q501" s="1"/>
      <c r="R501" s="1"/>
    </row>
    <row r="502" spans="1:18" s="3" customFormat="1" ht="29.1" customHeight="1">
      <c r="A502" s="1"/>
      <c r="B502" s="1"/>
      <c r="C502" s="1"/>
      <c r="D502" s="1"/>
      <c r="E502" s="1"/>
      <c r="F502" s="1"/>
      <c r="G502" s="1"/>
      <c r="H502" s="1"/>
      <c r="I502" s="1"/>
      <c r="J502" s="1"/>
      <c r="K502" s="1"/>
      <c r="L502" s="1"/>
      <c r="M502" s="1"/>
      <c r="N502" s="1"/>
      <c r="O502" s="1"/>
      <c r="P502" s="1"/>
      <c r="Q502" s="1"/>
      <c r="R502" s="1"/>
    </row>
    <row r="503" spans="1:18" s="3" customFormat="1" ht="29.1" customHeight="1">
      <c r="A503" s="1"/>
      <c r="B503" s="1"/>
      <c r="C503" s="1"/>
      <c r="D503" s="1"/>
      <c r="E503" s="1"/>
      <c r="F503" s="1"/>
      <c r="G503" s="1"/>
      <c r="H503" s="1"/>
      <c r="I503" s="1"/>
      <c r="J503" s="1"/>
      <c r="K503" s="1"/>
      <c r="L503" s="1"/>
      <c r="M503" s="1"/>
      <c r="N503" s="1"/>
      <c r="O503" s="1"/>
      <c r="P503" s="1"/>
      <c r="Q503" s="1"/>
      <c r="R503" s="1"/>
    </row>
    <row r="504" spans="1:18" s="3" customFormat="1" ht="29.1" customHeight="1">
      <c r="A504" s="1"/>
      <c r="B504" s="1"/>
      <c r="C504" s="1"/>
      <c r="D504" s="1"/>
      <c r="E504" s="1"/>
      <c r="F504" s="1"/>
      <c r="G504" s="1"/>
      <c r="H504" s="1"/>
      <c r="I504" s="1"/>
      <c r="J504" s="1"/>
      <c r="K504" s="1"/>
      <c r="L504" s="1"/>
      <c r="M504" s="1"/>
      <c r="N504" s="1"/>
      <c r="O504" s="1"/>
      <c r="P504" s="1"/>
      <c r="Q504" s="1"/>
      <c r="R504" s="1"/>
    </row>
    <row r="505" spans="1:18" s="3" customFormat="1" ht="29.1" customHeight="1">
      <c r="A505" s="1"/>
      <c r="B505" s="1"/>
      <c r="C505" s="1"/>
      <c r="D505" s="1"/>
      <c r="E505" s="1"/>
      <c r="F505" s="1"/>
      <c r="G505" s="1"/>
      <c r="H505" s="1"/>
      <c r="I505" s="1"/>
      <c r="J505" s="1"/>
      <c r="K505" s="1"/>
      <c r="L505" s="1"/>
      <c r="M505" s="1"/>
      <c r="N505" s="1"/>
      <c r="O505" s="1"/>
      <c r="P505" s="1"/>
      <c r="Q505" s="1"/>
      <c r="R505" s="1"/>
    </row>
    <row r="506" spans="1:18" s="3" customFormat="1" ht="29.1" customHeight="1">
      <c r="A506" s="1"/>
      <c r="B506" s="1"/>
      <c r="C506" s="1"/>
      <c r="D506" s="1"/>
      <c r="E506" s="1"/>
      <c r="F506" s="1"/>
      <c r="G506" s="1"/>
      <c r="H506" s="1"/>
      <c r="I506" s="1"/>
      <c r="J506" s="1"/>
      <c r="K506" s="1"/>
      <c r="L506" s="1"/>
      <c r="M506" s="1"/>
      <c r="N506" s="1"/>
      <c r="O506" s="1"/>
      <c r="P506" s="1"/>
      <c r="Q506" s="1"/>
      <c r="R506" s="1"/>
    </row>
    <row r="507" spans="1:18" s="3" customFormat="1" ht="29.1" customHeight="1">
      <c r="A507" s="1"/>
      <c r="B507" s="1"/>
      <c r="C507" s="1"/>
      <c r="D507" s="1"/>
      <c r="E507" s="1"/>
      <c r="F507" s="1"/>
      <c r="G507" s="1"/>
      <c r="H507" s="1"/>
      <c r="I507" s="1"/>
      <c r="J507" s="1"/>
      <c r="K507" s="1"/>
      <c r="L507" s="1"/>
      <c r="M507" s="1"/>
      <c r="N507" s="1"/>
      <c r="O507" s="1"/>
      <c r="P507" s="1"/>
      <c r="Q507" s="1"/>
      <c r="R507" s="1"/>
    </row>
    <row r="508" spans="1:18" s="3" customFormat="1" ht="29.1" customHeight="1">
      <c r="A508" s="1"/>
      <c r="B508" s="1"/>
      <c r="C508" s="1"/>
      <c r="D508" s="1"/>
      <c r="E508" s="1"/>
      <c r="F508" s="1"/>
      <c r="G508" s="1"/>
      <c r="H508" s="1"/>
      <c r="I508" s="1"/>
      <c r="J508" s="1"/>
      <c r="K508" s="1"/>
      <c r="L508" s="1"/>
      <c r="M508" s="1"/>
      <c r="N508" s="1"/>
      <c r="O508" s="1"/>
      <c r="P508" s="1"/>
      <c r="Q508" s="1"/>
      <c r="R508" s="1"/>
    </row>
    <row r="509" spans="1:18" s="3" customFormat="1" ht="29.1" customHeight="1">
      <c r="A509" s="1"/>
      <c r="B509" s="1"/>
      <c r="C509" s="1"/>
      <c r="D509" s="1"/>
      <c r="E509" s="1"/>
      <c r="F509" s="1"/>
      <c r="G509" s="1"/>
      <c r="H509" s="1"/>
      <c r="I509" s="1"/>
      <c r="J509" s="1"/>
      <c r="K509" s="1"/>
      <c r="L509" s="1"/>
      <c r="M509" s="1"/>
      <c r="N509" s="1"/>
      <c r="O509" s="1"/>
      <c r="P509" s="1"/>
      <c r="Q509" s="1"/>
      <c r="R509" s="1"/>
    </row>
    <row r="510" spans="1:18" s="3" customFormat="1" ht="29.1" customHeight="1">
      <c r="A510" s="1"/>
      <c r="B510" s="1"/>
      <c r="C510" s="1"/>
      <c r="D510" s="1"/>
      <c r="E510" s="1"/>
      <c r="F510" s="1"/>
      <c r="G510" s="1"/>
      <c r="H510" s="1"/>
      <c r="I510" s="1"/>
      <c r="J510" s="1"/>
      <c r="K510" s="1"/>
      <c r="L510" s="1"/>
      <c r="M510" s="1"/>
      <c r="N510" s="1"/>
      <c r="O510" s="1"/>
      <c r="P510" s="1"/>
      <c r="Q510" s="1"/>
      <c r="R510" s="1"/>
    </row>
    <row r="511" spans="1:18" s="4" customFormat="1" ht="29.1" customHeight="1">
      <c r="A511" s="1"/>
      <c r="B511" s="1"/>
      <c r="C511" s="1"/>
      <c r="D511" s="1"/>
      <c r="E511" s="1"/>
      <c r="F511" s="1"/>
      <c r="G511" s="1"/>
      <c r="H511" s="1"/>
      <c r="I511" s="1"/>
      <c r="J511" s="1"/>
      <c r="K511" s="1"/>
      <c r="L511" s="1"/>
      <c r="M511" s="1"/>
      <c r="N511" s="1"/>
      <c r="O511" s="1"/>
      <c r="P511" s="1"/>
      <c r="Q511" s="1"/>
      <c r="R511" s="1"/>
    </row>
    <row r="512" spans="1:18" s="3" customFormat="1" ht="29.1" customHeight="1">
      <c r="A512" s="1"/>
      <c r="B512" s="1"/>
      <c r="C512" s="1"/>
      <c r="D512" s="1"/>
      <c r="E512" s="1"/>
      <c r="F512" s="1"/>
      <c r="G512" s="1"/>
      <c r="H512" s="1"/>
      <c r="I512" s="1"/>
      <c r="J512" s="1"/>
      <c r="K512" s="1"/>
      <c r="L512" s="1"/>
      <c r="M512" s="1"/>
      <c r="N512" s="1"/>
      <c r="O512" s="1"/>
      <c r="P512" s="1"/>
      <c r="Q512" s="1"/>
      <c r="R512" s="1"/>
    </row>
    <row r="513" spans="1:18" s="3" customFormat="1" ht="29.1" customHeight="1">
      <c r="A513" s="1"/>
      <c r="B513" s="1"/>
      <c r="C513" s="1"/>
      <c r="D513" s="1"/>
      <c r="E513" s="1"/>
      <c r="F513" s="1"/>
      <c r="G513" s="1"/>
      <c r="H513" s="1"/>
      <c r="I513" s="1"/>
      <c r="J513" s="1"/>
      <c r="K513" s="1"/>
      <c r="L513" s="1"/>
      <c r="M513" s="1"/>
      <c r="N513" s="1"/>
      <c r="O513" s="1"/>
      <c r="P513" s="1"/>
      <c r="Q513" s="1"/>
      <c r="R513" s="1"/>
    </row>
    <row r="514" spans="1:18" s="3" customFormat="1" ht="29.1" customHeight="1">
      <c r="A514" s="1"/>
      <c r="B514" s="1"/>
      <c r="C514" s="1"/>
      <c r="D514" s="1"/>
      <c r="E514" s="1"/>
      <c r="F514" s="1"/>
      <c r="G514" s="1"/>
      <c r="H514" s="1"/>
      <c r="I514" s="1"/>
      <c r="J514" s="1"/>
      <c r="K514" s="1"/>
      <c r="L514" s="1"/>
      <c r="M514" s="1"/>
      <c r="N514" s="1"/>
      <c r="O514" s="1"/>
      <c r="P514" s="1"/>
      <c r="Q514" s="1"/>
      <c r="R514" s="1"/>
    </row>
    <row r="515" spans="1:18" s="3" customFormat="1" ht="29.1" customHeight="1">
      <c r="A515" s="1"/>
      <c r="B515" s="1"/>
      <c r="C515" s="1"/>
      <c r="D515" s="1"/>
      <c r="E515" s="1"/>
      <c r="F515" s="1"/>
      <c r="G515" s="1"/>
      <c r="H515" s="1"/>
      <c r="I515" s="1"/>
      <c r="J515" s="1"/>
      <c r="K515" s="1"/>
      <c r="L515" s="1"/>
      <c r="M515" s="1"/>
      <c r="N515" s="1"/>
      <c r="O515" s="1"/>
      <c r="P515" s="1"/>
      <c r="Q515" s="1"/>
      <c r="R515" s="1"/>
    </row>
    <row r="516" spans="1:18" s="3" customFormat="1" ht="29.1" customHeight="1">
      <c r="A516" s="1"/>
      <c r="B516" s="1"/>
      <c r="C516" s="1"/>
      <c r="D516" s="1"/>
      <c r="E516" s="1"/>
      <c r="F516" s="1"/>
      <c r="G516" s="1"/>
      <c r="H516" s="1"/>
      <c r="I516" s="1"/>
      <c r="J516" s="1"/>
      <c r="K516" s="1"/>
      <c r="L516" s="1"/>
      <c r="M516" s="1"/>
      <c r="N516" s="1"/>
      <c r="O516" s="1"/>
      <c r="P516" s="1"/>
      <c r="Q516" s="1"/>
      <c r="R516" s="1"/>
    </row>
    <row r="517" spans="1:18" s="3" customFormat="1" ht="29.1" customHeight="1">
      <c r="A517" s="1"/>
      <c r="B517" s="1"/>
      <c r="C517" s="1"/>
      <c r="D517" s="1"/>
      <c r="E517" s="1"/>
      <c r="F517" s="1"/>
      <c r="G517" s="1"/>
      <c r="H517" s="1"/>
      <c r="I517" s="1"/>
      <c r="J517" s="1"/>
      <c r="K517" s="1"/>
      <c r="L517" s="1"/>
      <c r="M517" s="1"/>
      <c r="N517" s="1"/>
      <c r="O517" s="1"/>
      <c r="P517" s="1"/>
      <c r="Q517" s="1"/>
      <c r="R517" s="1"/>
    </row>
    <row r="518" spans="1:18" s="3" customFormat="1" ht="29.1" customHeight="1">
      <c r="A518" s="1"/>
      <c r="B518" s="1"/>
      <c r="C518" s="1"/>
      <c r="D518" s="1"/>
      <c r="E518" s="1"/>
      <c r="F518" s="1"/>
      <c r="G518" s="1"/>
      <c r="H518" s="1"/>
      <c r="I518" s="1"/>
      <c r="J518" s="1"/>
      <c r="K518" s="1"/>
      <c r="L518" s="1"/>
      <c r="M518" s="1"/>
      <c r="N518" s="1"/>
      <c r="O518" s="1"/>
      <c r="P518" s="1"/>
      <c r="Q518" s="1"/>
      <c r="R518" s="1"/>
    </row>
    <row r="519" spans="1:18" s="3" customFormat="1" ht="29.1" customHeight="1">
      <c r="A519" s="1"/>
      <c r="B519" s="1"/>
      <c r="C519" s="1"/>
      <c r="D519" s="1"/>
      <c r="E519" s="1"/>
      <c r="F519" s="1"/>
      <c r="G519" s="1"/>
      <c r="H519" s="1"/>
      <c r="I519" s="1"/>
      <c r="J519" s="1"/>
      <c r="K519" s="1"/>
      <c r="L519" s="1"/>
      <c r="M519" s="1"/>
      <c r="N519" s="1"/>
      <c r="O519" s="1"/>
      <c r="P519" s="1"/>
      <c r="Q519" s="1"/>
      <c r="R519" s="1"/>
    </row>
    <row r="520" spans="1:18" s="3" customFormat="1" ht="15" customHeight="1">
      <c r="A520" s="1"/>
      <c r="B520" s="1"/>
      <c r="C520" s="1"/>
      <c r="D520" s="1"/>
      <c r="E520" s="1"/>
      <c r="F520" s="1"/>
      <c r="G520" s="1"/>
      <c r="H520" s="1"/>
      <c r="I520" s="1"/>
      <c r="J520" s="1"/>
      <c r="K520" s="1"/>
      <c r="L520" s="1"/>
      <c r="M520" s="1"/>
      <c r="N520" s="1"/>
      <c r="O520" s="1"/>
      <c r="P520" s="1"/>
      <c r="Q520" s="1"/>
      <c r="R520" s="1"/>
    </row>
    <row r="521" spans="1:18" ht="14.25" customHeight="1"/>
    <row r="522" spans="1:18" s="2" customFormat="1" ht="18.75" customHeight="1">
      <c r="A522" s="1"/>
      <c r="B522" s="1"/>
      <c r="C522" s="1"/>
      <c r="D522" s="1"/>
      <c r="E522" s="1"/>
      <c r="F522" s="1"/>
      <c r="G522" s="1"/>
      <c r="H522" s="1"/>
      <c r="I522" s="1"/>
      <c r="J522" s="1"/>
      <c r="K522" s="1"/>
      <c r="L522" s="1"/>
      <c r="M522" s="1"/>
      <c r="N522" s="1"/>
      <c r="O522" s="1"/>
      <c r="P522" s="1"/>
      <c r="Q522" s="1"/>
      <c r="R522" s="1"/>
    </row>
    <row r="536" spans="1:18" ht="12.75" customHeight="1"/>
    <row r="537" spans="1:18" ht="12.75" customHeight="1"/>
    <row r="538" spans="1:18" s="2" customFormat="1" ht="18.75" customHeight="1">
      <c r="A538" s="1"/>
      <c r="B538" s="1"/>
      <c r="C538" s="1"/>
      <c r="D538" s="1"/>
      <c r="E538" s="1"/>
      <c r="F538" s="1"/>
      <c r="G538" s="1"/>
      <c r="H538" s="1"/>
      <c r="I538" s="1"/>
      <c r="J538" s="1"/>
      <c r="K538" s="1"/>
      <c r="L538" s="1"/>
      <c r="M538" s="1"/>
      <c r="N538" s="1"/>
      <c r="O538" s="1"/>
      <c r="P538" s="1"/>
      <c r="Q538" s="1"/>
      <c r="R538" s="1"/>
    </row>
  </sheetData>
  <mergeCells count="26">
    <mergeCell ref="Q1:R1"/>
    <mergeCell ref="A8:B8"/>
    <mergeCell ref="A3:R3"/>
    <mergeCell ref="Q4:R4"/>
    <mergeCell ref="A61:B61"/>
    <mergeCell ref="A59:B59"/>
    <mergeCell ref="O5:O6"/>
    <mergeCell ref="J5:J6"/>
    <mergeCell ref="N5:N6"/>
    <mergeCell ref="L5:L6"/>
    <mergeCell ref="M5:M6"/>
    <mergeCell ref="A111:B111"/>
    <mergeCell ref="A2:R2"/>
    <mergeCell ref="A5:A6"/>
    <mergeCell ref="C5:C6"/>
    <mergeCell ref="D5:D6"/>
    <mergeCell ref="E5:E6"/>
    <mergeCell ref="F5:F6"/>
    <mergeCell ref="G5:G6"/>
    <mergeCell ref="H5:H6"/>
    <mergeCell ref="I5:I6"/>
    <mergeCell ref="P5:P6"/>
    <mergeCell ref="Q5:Q6"/>
    <mergeCell ref="R5:R6"/>
    <mergeCell ref="A60:B60"/>
    <mergeCell ref="K5:K6"/>
  </mergeCells>
  <printOptions horizontalCentered="1"/>
  <pageMargins left="0" right="0" top="0.59055118110236227" bottom="0.59055118110236227" header="0.19685039370078741" footer="0.19685039370078741"/>
  <pageSetup paperSize="9" scale="53" orientation="landscape" r:id="rId1"/>
  <headerFooter alignWithMargins="0">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D22" workbookViewId="0">
      <selection activeCell="L8" sqref="L8:L9"/>
    </sheetView>
  </sheetViews>
  <sheetFormatPr defaultRowHeight="12.75"/>
  <cols>
    <col min="1" max="1" width="5.7109375" customWidth="1"/>
    <col min="2" max="2" width="22.42578125" customWidth="1"/>
    <col min="3" max="3" width="19.28515625" customWidth="1"/>
    <col min="4" max="4" width="20.28515625" customWidth="1"/>
    <col min="5" max="5" width="18.28515625" customWidth="1"/>
    <col min="6" max="6" width="18.42578125" customWidth="1"/>
    <col min="7" max="7" width="16.7109375" customWidth="1"/>
    <col min="8" max="8" width="19.42578125" customWidth="1"/>
    <col min="9" max="9" width="16" customWidth="1"/>
    <col min="10" max="10" width="20.140625" customWidth="1"/>
    <col min="11" max="11" width="20.7109375" customWidth="1"/>
    <col min="12" max="12" width="19.85546875" customWidth="1"/>
  </cols>
  <sheetData>
    <row r="1" spans="1:12" ht="15.75">
      <c r="D1" s="346"/>
      <c r="E1" s="69"/>
      <c r="F1" s="69"/>
      <c r="H1" s="69"/>
      <c r="K1" s="363" t="s">
        <v>101</v>
      </c>
      <c r="L1" s="363"/>
    </row>
    <row r="2" spans="1:12" ht="6.75" customHeight="1">
      <c r="A2" s="371" t="s">
        <v>178</v>
      </c>
      <c r="B2" s="372"/>
      <c r="C2" s="372"/>
      <c r="D2" s="372"/>
      <c r="E2" s="372"/>
      <c r="F2" s="372"/>
      <c r="G2" s="372"/>
      <c r="H2" s="372"/>
      <c r="I2" s="372"/>
      <c r="J2" s="372"/>
      <c r="K2" s="372"/>
      <c r="L2" s="372"/>
    </row>
    <row r="3" spans="1:12" ht="18.75" customHeight="1">
      <c r="A3" s="372"/>
      <c r="B3" s="372"/>
      <c r="C3" s="372"/>
      <c r="D3" s="372"/>
      <c r="E3" s="372"/>
      <c r="F3" s="372"/>
      <c r="G3" s="372"/>
      <c r="H3" s="372"/>
      <c r="I3" s="372"/>
      <c r="J3" s="372"/>
      <c r="K3" s="372"/>
      <c r="L3" s="372"/>
    </row>
    <row r="4" spans="1:12" ht="18.75">
      <c r="A4" s="373" t="str">
        <f>'PHU LUC 01'!A3:R3</f>
        <v xml:space="preserve"> (Đính kèm Báo cáo số            /BC-ĐKT ngày        tháng 5 năm 2024 của Đoàn kiểm tra)</v>
      </c>
      <c r="B4" s="373"/>
      <c r="C4" s="373"/>
      <c r="D4" s="373"/>
      <c r="E4" s="373"/>
      <c r="F4" s="373"/>
      <c r="G4" s="373"/>
      <c r="H4" s="373"/>
      <c r="I4" s="373"/>
      <c r="J4" s="373"/>
      <c r="K4" s="373"/>
      <c r="L4" s="373"/>
    </row>
    <row r="5" spans="1:12" ht="19.5" customHeight="1">
      <c r="L5" s="346" t="s">
        <v>37</v>
      </c>
    </row>
    <row r="6" spans="1:12" ht="21" customHeight="1">
      <c r="A6" s="374" t="s">
        <v>0</v>
      </c>
      <c r="B6" s="377" t="s">
        <v>2</v>
      </c>
      <c r="C6" s="380" t="s">
        <v>157</v>
      </c>
      <c r="D6" s="381"/>
      <c r="E6" s="381"/>
      <c r="F6" s="381"/>
      <c r="G6" s="381"/>
      <c r="H6" s="381"/>
      <c r="I6" s="382" t="s">
        <v>158</v>
      </c>
      <c r="J6" s="383" t="s">
        <v>159</v>
      </c>
      <c r="K6" s="384"/>
      <c r="L6" s="385"/>
    </row>
    <row r="7" spans="1:12" ht="24.95" customHeight="1">
      <c r="A7" s="375"/>
      <c r="B7" s="378"/>
      <c r="C7" s="374" t="s">
        <v>160</v>
      </c>
      <c r="D7" s="374" t="s">
        <v>161</v>
      </c>
      <c r="E7" s="382" t="s">
        <v>162</v>
      </c>
      <c r="F7" s="382"/>
      <c r="G7" s="382"/>
      <c r="H7" s="391" t="s">
        <v>163</v>
      </c>
      <c r="I7" s="382"/>
      <c r="J7" s="382" t="s">
        <v>26</v>
      </c>
      <c r="K7" s="386" t="s">
        <v>164</v>
      </c>
      <c r="L7" s="386"/>
    </row>
    <row r="8" spans="1:12" ht="24.95" customHeight="1">
      <c r="A8" s="375"/>
      <c r="B8" s="378"/>
      <c r="C8" s="375"/>
      <c r="D8" s="375"/>
      <c r="E8" s="374" t="s">
        <v>26</v>
      </c>
      <c r="F8" s="380" t="s">
        <v>164</v>
      </c>
      <c r="G8" s="387"/>
      <c r="H8" s="392"/>
      <c r="I8" s="382"/>
      <c r="J8" s="382"/>
      <c r="K8" s="388" t="s">
        <v>176</v>
      </c>
      <c r="L8" s="388" t="s">
        <v>177</v>
      </c>
    </row>
    <row r="9" spans="1:12" ht="41.25" customHeight="1">
      <c r="A9" s="376"/>
      <c r="B9" s="379"/>
      <c r="C9" s="376"/>
      <c r="D9" s="376"/>
      <c r="E9" s="376"/>
      <c r="F9" s="348" t="s">
        <v>165</v>
      </c>
      <c r="G9" s="170" t="s">
        <v>166</v>
      </c>
      <c r="H9" s="393"/>
      <c r="I9" s="382"/>
      <c r="J9" s="382"/>
      <c r="K9" s="389"/>
      <c r="L9" s="389"/>
    </row>
    <row r="10" spans="1:12" ht="12.75" customHeight="1">
      <c r="A10" s="98" t="s">
        <v>146</v>
      </c>
      <c r="B10" s="98" t="s">
        <v>147</v>
      </c>
      <c r="C10" s="99" t="s">
        <v>117</v>
      </c>
      <c r="D10" s="99">
        <v>2</v>
      </c>
      <c r="E10" s="99" t="s">
        <v>167</v>
      </c>
      <c r="F10" s="99">
        <v>4</v>
      </c>
      <c r="G10" s="99">
        <v>5</v>
      </c>
      <c r="H10" s="100" t="s">
        <v>168</v>
      </c>
      <c r="I10" s="100" t="s">
        <v>169</v>
      </c>
      <c r="J10" s="100" t="s">
        <v>170</v>
      </c>
      <c r="K10" s="100">
        <v>9</v>
      </c>
      <c r="L10" s="100">
        <v>10</v>
      </c>
    </row>
    <row r="11" spans="1:12" ht="30" customHeight="1">
      <c r="A11" s="390" t="s">
        <v>171</v>
      </c>
      <c r="B11" s="390"/>
      <c r="C11" s="108">
        <f>SUM(C12:C15)</f>
        <v>4960000000</v>
      </c>
      <c r="D11" s="108">
        <f t="shared" ref="D11:L11" si="0">SUM(D12:D15)</f>
        <v>5622175407</v>
      </c>
      <c r="E11" s="108">
        <f t="shared" si="0"/>
        <v>228860000</v>
      </c>
      <c r="F11" s="108">
        <f t="shared" si="0"/>
        <v>228860000</v>
      </c>
      <c r="G11" s="108">
        <f t="shared" si="0"/>
        <v>0</v>
      </c>
      <c r="H11" s="108">
        <f t="shared" si="0"/>
        <v>5393315407</v>
      </c>
      <c r="I11" s="108">
        <f t="shared" si="0"/>
        <v>433315407</v>
      </c>
      <c r="J11" s="108">
        <f t="shared" si="0"/>
        <v>0</v>
      </c>
      <c r="K11" s="108">
        <f t="shared" si="0"/>
        <v>0</v>
      </c>
      <c r="L11" s="108">
        <f t="shared" si="0"/>
        <v>0</v>
      </c>
    </row>
    <row r="12" spans="1:12" ht="30" customHeight="1">
      <c r="A12" s="101">
        <v>1</v>
      </c>
      <c r="B12" s="109" t="s">
        <v>10</v>
      </c>
      <c r="C12" s="110">
        <v>2590000000</v>
      </c>
      <c r="D12" s="110">
        <v>3000540060</v>
      </c>
      <c r="E12" s="31">
        <f t="shared" ref="E12:E15" si="1">F12+G12</f>
        <v>53000000</v>
      </c>
      <c r="F12" s="111">
        <v>53000000</v>
      </c>
      <c r="G12" s="111"/>
      <c r="H12" s="31">
        <f t="shared" ref="H12:H15" si="2">D12-E12</f>
        <v>2947540060</v>
      </c>
      <c r="I12" s="31">
        <f>H12-C12</f>
        <v>357540060</v>
      </c>
      <c r="J12" s="31"/>
      <c r="K12" s="31"/>
      <c r="L12" s="31">
        <f t="shared" ref="L12:L15" si="3">J12+K12</f>
        <v>0</v>
      </c>
    </row>
    <row r="13" spans="1:12" ht="30" customHeight="1">
      <c r="A13" s="101">
        <v>2</v>
      </c>
      <c r="B13" s="109" t="s">
        <v>6</v>
      </c>
      <c r="C13" s="110">
        <v>290000000</v>
      </c>
      <c r="D13" s="110">
        <v>307141226</v>
      </c>
      <c r="E13" s="31">
        <f t="shared" si="1"/>
        <v>0</v>
      </c>
      <c r="F13" s="112"/>
      <c r="G13" s="112"/>
      <c r="H13" s="31">
        <f t="shared" si="2"/>
        <v>307141226</v>
      </c>
      <c r="I13" s="31">
        <f t="shared" ref="I13:I15" si="4">H13-C13</f>
        <v>17141226</v>
      </c>
      <c r="J13" s="31"/>
      <c r="K13" s="31"/>
      <c r="L13" s="31">
        <f t="shared" si="3"/>
        <v>0</v>
      </c>
    </row>
    <row r="14" spans="1:12" ht="30" customHeight="1">
      <c r="A14" s="101">
        <v>3</v>
      </c>
      <c r="B14" s="109" t="s">
        <v>13</v>
      </c>
      <c r="C14" s="110">
        <v>810000000</v>
      </c>
      <c r="D14" s="110">
        <v>867464456</v>
      </c>
      <c r="E14" s="31">
        <f t="shared" si="1"/>
        <v>0</v>
      </c>
      <c r="F14" s="113"/>
      <c r="G14" s="113"/>
      <c r="H14" s="31">
        <f t="shared" si="2"/>
        <v>867464456</v>
      </c>
      <c r="I14" s="31">
        <f t="shared" si="4"/>
        <v>57464456</v>
      </c>
      <c r="J14" s="31"/>
      <c r="K14" s="31"/>
      <c r="L14" s="31">
        <f t="shared" si="3"/>
        <v>0</v>
      </c>
    </row>
    <row r="15" spans="1:12" ht="30" customHeight="1">
      <c r="A15" s="101">
        <v>4</v>
      </c>
      <c r="B15" s="109" t="s">
        <v>15</v>
      </c>
      <c r="C15" s="110">
        <v>1270000000</v>
      </c>
      <c r="D15" s="110">
        <v>1447029665</v>
      </c>
      <c r="E15" s="31">
        <f t="shared" si="1"/>
        <v>175860000</v>
      </c>
      <c r="F15" s="114">
        <v>175860000</v>
      </c>
      <c r="G15" s="114"/>
      <c r="H15" s="31">
        <f t="shared" si="2"/>
        <v>1271169665</v>
      </c>
      <c r="I15" s="31">
        <f t="shared" si="4"/>
        <v>1169665</v>
      </c>
      <c r="J15" s="31"/>
      <c r="K15" s="31"/>
      <c r="L15" s="31">
        <f t="shared" si="3"/>
        <v>0</v>
      </c>
    </row>
    <row r="16" spans="1:12" ht="30" customHeight="1">
      <c r="A16" s="390" t="s">
        <v>172</v>
      </c>
      <c r="B16" s="390"/>
      <c r="C16" s="115">
        <f>SUM(C17:C27)</f>
        <v>16680000000</v>
      </c>
      <c r="D16" s="115">
        <f t="shared" ref="D16:L16" si="5">SUM(D17:D27)</f>
        <v>13864176763</v>
      </c>
      <c r="E16" s="115">
        <f t="shared" si="5"/>
        <v>314708000</v>
      </c>
      <c r="F16" s="115">
        <f t="shared" si="5"/>
        <v>201268000</v>
      </c>
      <c r="G16" s="115">
        <f t="shared" si="5"/>
        <v>113440000</v>
      </c>
      <c r="H16" s="115">
        <f t="shared" si="5"/>
        <v>13549468763</v>
      </c>
      <c r="I16" s="115"/>
      <c r="J16" s="115">
        <f t="shared" si="5"/>
        <v>-3130531237</v>
      </c>
      <c r="K16" s="115">
        <f t="shared" si="5"/>
        <v>2388999000</v>
      </c>
      <c r="L16" s="115">
        <f t="shared" si="5"/>
        <v>-741532237</v>
      </c>
    </row>
    <row r="17" spans="1:12" ht="30" customHeight="1">
      <c r="A17" s="101">
        <v>1</v>
      </c>
      <c r="B17" s="116" t="s">
        <v>4</v>
      </c>
      <c r="C17" s="110">
        <v>3120000000</v>
      </c>
      <c r="D17" s="110">
        <v>2288196526</v>
      </c>
      <c r="E17" s="31">
        <f>F17+G17</f>
        <v>0</v>
      </c>
      <c r="F17" s="117"/>
      <c r="G17" s="117"/>
      <c r="H17" s="102">
        <f>D17-E17</f>
        <v>2288196526</v>
      </c>
      <c r="I17" s="102"/>
      <c r="J17" s="31">
        <f>H17-C17</f>
        <v>-831803474</v>
      </c>
      <c r="K17" s="31">
        <f>268000000+282000000</f>
        <v>550000000</v>
      </c>
      <c r="L17" s="31">
        <f>J17+K17</f>
        <v>-281803474</v>
      </c>
    </row>
    <row r="18" spans="1:12" ht="30" customHeight="1">
      <c r="A18" s="101">
        <f>A17+1</f>
        <v>2</v>
      </c>
      <c r="B18" s="116" t="s">
        <v>3</v>
      </c>
      <c r="C18" s="110">
        <v>2460000000</v>
      </c>
      <c r="D18" s="110">
        <v>1606010314</v>
      </c>
      <c r="E18" s="31">
        <f t="shared" ref="E18:E27" si="6">F18+G18</f>
        <v>0</v>
      </c>
      <c r="F18" s="118"/>
      <c r="G18" s="118"/>
      <c r="H18" s="102">
        <f t="shared" ref="H18:H27" si="7">D18-E18</f>
        <v>1606010314</v>
      </c>
      <c r="I18" s="102"/>
      <c r="J18" s="31">
        <f t="shared" ref="J18:J26" si="8">H18-C18</f>
        <v>-853989686</v>
      </c>
      <c r="K18" s="31">
        <f>314000000+270000000</f>
        <v>584000000</v>
      </c>
      <c r="L18" s="31">
        <f t="shared" ref="L18:L27" si="9">J18+K18</f>
        <v>-269989686</v>
      </c>
    </row>
    <row r="19" spans="1:12" ht="30" customHeight="1">
      <c r="A19" s="101">
        <f t="shared" ref="A19:A27" si="10">A18+1</f>
        <v>3</v>
      </c>
      <c r="B19" s="116" t="s">
        <v>5</v>
      </c>
      <c r="C19" s="110">
        <v>990000000</v>
      </c>
      <c r="D19" s="110">
        <v>1055471802</v>
      </c>
      <c r="E19" s="31">
        <f t="shared" si="6"/>
        <v>121456000</v>
      </c>
      <c r="F19" s="114">
        <v>121456000</v>
      </c>
      <c r="G19" s="119"/>
      <c r="H19" s="102">
        <f t="shared" si="7"/>
        <v>934015802</v>
      </c>
      <c r="I19" s="102"/>
      <c r="J19" s="31">
        <f t="shared" si="8"/>
        <v>-55984198</v>
      </c>
      <c r="K19" s="120">
        <v>55984000</v>
      </c>
      <c r="L19" s="31">
        <f t="shared" si="9"/>
        <v>-198</v>
      </c>
    </row>
    <row r="20" spans="1:12" ht="30" customHeight="1">
      <c r="A20" s="101">
        <f t="shared" si="10"/>
        <v>4</v>
      </c>
      <c r="B20" s="116" t="s">
        <v>9</v>
      </c>
      <c r="C20" s="110">
        <v>1750000000</v>
      </c>
      <c r="D20" s="110">
        <v>1642884300</v>
      </c>
      <c r="E20" s="31">
        <f t="shared" si="6"/>
        <v>0</v>
      </c>
      <c r="F20" s="121"/>
      <c r="G20" s="121"/>
      <c r="H20" s="102">
        <f t="shared" si="7"/>
        <v>1642884300</v>
      </c>
      <c r="I20" s="102"/>
      <c r="J20" s="31">
        <f t="shared" si="8"/>
        <v>-107115700</v>
      </c>
      <c r="K20" s="120">
        <v>107116000</v>
      </c>
      <c r="L20" s="31">
        <f t="shared" si="9"/>
        <v>300</v>
      </c>
    </row>
    <row r="21" spans="1:12" ht="30" customHeight="1">
      <c r="A21" s="101">
        <f t="shared" si="10"/>
        <v>5</v>
      </c>
      <c r="B21" s="116" t="s">
        <v>8</v>
      </c>
      <c r="C21" s="110">
        <v>1900000000</v>
      </c>
      <c r="D21" s="110">
        <v>1806372858</v>
      </c>
      <c r="E21" s="31">
        <f t="shared" si="6"/>
        <v>79812000</v>
      </c>
      <c r="F21" s="111">
        <v>79812000</v>
      </c>
      <c r="G21" s="122"/>
      <c r="H21" s="102">
        <f t="shared" si="7"/>
        <v>1726560858</v>
      </c>
      <c r="I21" s="102"/>
      <c r="J21" s="31">
        <f t="shared" si="8"/>
        <v>-173439142</v>
      </c>
      <c r="K21" s="120">
        <v>173439000</v>
      </c>
      <c r="L21" s="31">
        <f t="shared" si="9"/>
        <v>-142</v>
      </c>
    </row>
    <row r="22" spans="1:12" ht="30" customHeight="1">
      <c r="A22" s="101">
        <f t="shared" si="10"/>
        <v>6</v>
      </c>
      <c r="B22" s="116" t="s">
        <v>7</v>
      </c>
      <c r="C22" s="110">
        <v>1970000000</v>
      </c>
      <c r="D22" s="110">
        <v>1443638919</v>
      </c>
      <c r="E22" s="31">
        <f t="shared" si="6"/>
        <v>0</v>
      </c>
      <c r="F22" s="118"/>
      <c r="G22" s="118"/>
      <c r="H22" s="102">
        <f t="shared" si="7"/>
        <v>1443638919</v>
      </c>
      <c r="I22" s="102"/>
      <c r="J22" s="31">
        <f t="shared" si="8"/>
        <v>-526361081</v>
      </c>
      <c r="K22" s="31">
        <v>336622000</v>
      </c>
      <c r="L22" s="31">
        <f t="shared" si="9"/>
        <v>-189739081</v>
      </c>
    </row>
    <row r="23" spans="1:12" ht="30" customHeight="1">
      <c r="A23" s="101">
        <f t="shared" si="10"/>
        <v>7</v>
      </c>
      <c r="B23" s="116" t="s">
        <v>46</v>
      </c>
      <c r="C23" s="110">
        <v>910000000</v>
      </c>
      <c r="D23" s="110">
        <v>756364935</v>
      </c>
      <c r="E23" s="31">
        <f t="shared" si="6"/>
        <v>0</v>
      </c>
      <c r="F23" s="118"/>
      <c r="G23" s="118"/>
      <c r="H23" s="102">
        <f t="shared" si="7"/>
        <v>756364935</v>
      </c>
      <c r="I23" s="102"/>
      <c r="J23" s="31">
        <f t="shared" si="8"/>
        <v>-153635065</v>
      </c>
      <c r="K23" s="120">
        <v>153635000</v>
      </c>
      <c r="L23" s="31">
        <f t="shared" si="9"/>
        <v>-65</v>
      </c>
    </row>
    <row r="24" spans="1:12" ht="30" customHeight="1">
      <c r="A24" s="101">
        <f t="shared" si="10"/>
        <v>8</v>
      </c>
      <c r="B24" s="116" t="s">
        <v>12</v>
      </c>
      <c r="C24" s="110">
        <v>1180000000</v>
      </c>
      <c r="D24" s="110">
        <v>1226413691</v>
      </c>
      <c r="E24" s="31">
        <f t="shared" si="6"/>
        <v>113440000</v>
      </c>
      <c r="F24" s="119"/>
      <c r="G24" s="114">
        <v>113440000</v>
      </c>
      <c r="H24" s="102">
        <f t="shared" si="7"/>
        <v>1112973691</v>
      </c>
      <c r="I24" s="102"/>
      <c r="J24" s="31">
        <f t="shared" si="8"/>
        <v>-67026309</v>
      </c>
      <c r="K24" s="120">
        <v>67026000</v>
      </c>
      <c r="L24" s="31">
        <f t="shared" si="9"/>
        <v>-309</v>
      </c>
    </row>
    <row r="25" spans="1:12" ht="30" customHeight="1">
      <c r="A25" s="101">
        <f t="shared" si="10"/>
        <v>9</v>
      </c>
      <c r="B25" s="116" t="s">
        <v>14</v>
      </c>
      <c r="C25" s="110">
        <v>700000000</v>
      </c>
      <c r="D25" s="110">
        <v>586168120</v>
      </c>
      <c r="E25" s="31">
        <f t="shared" si="6"/>
        <v>0</v>
      </c>
      <c r="F25" s="118"/>
      <c r="G25" s="118"/>
      <c r="H25" s="102">
        <f t="shared" si="7"/>
        <v>586168120</v>
      </c>
      <c r="I25" s="102"/>
      <c r="J25" s="31">
        <f t="shared" si="8"/>
        <v>-113831880</v>
      </c>
      <c r="K25" s="120">
        <v>113832000</v>
      </c>
      <c r="L25" s="31">
        <f t="shared" si="9"/>
        <v>120</v>
      </c>
    </row>
    <row r="26" spans="1:12" ht="30" customHeight="1">
      <c r="A26" s="101">
        <f t="shared" si="10"/>
        <v>10</v>
      </c>
      <c r="B26" s="116" t="s">
        <v>11</v>
      </c>
      <c r="C26" s="110">
        <v>1260000000</v>
      </c>
      <c r="D26" s="110">
        <v>1027508018</v>
      </c>
      <c r="E26" s="31">
        <f t="shared" si="6"/>
        <v>0</v>
      </c>
      <c r="F26" s="118"/>
      <c r="G26" s="118"/>
      <c r="H26" s="102">
        <f t="shared" si="7"/>
        <v>1027508018</v>
      </c>
      <c r="I26" s="102"/>
      <c r="J26" s="31">
        <f t="shared" si="8"/>
        <v>-232491982</v>
      </c>
      <c r="K26" s="120">
        <v>232492000</v>
      </c>
      <c r="L26" s="31">
        <f t="shared" si="9"/>
        <v>18</v>
      </c>
    </row>
    <row r="27" spans="1:12" ht="30" customHeight="1">
      <c r="A27" s="101">
        <f t="shared" si="10"/>
        <v>11</v>
      </c>
      <c r="B27" s="109" t="s">
        <v>16</v>
      </c>
      <c r="C27" s="111">
        <v>440000000</v>
      </c>
      <c r="D27" s="110">
        <v>425147280</v>
      </c>
      <c r="E27" s="31">
        <f t="shared" si="6"/>
        <v>0</v>
      </c>
      <c r="F27" s="113"/>
      <c r="G27" s="113"/>
      <c r="H27" s="31">
        <f t="shared" si="7"/>
        <v>425147280</v>
      </c>
      <c r="I27" s="31"/>
      <c r="J27" s="31">
        <f>H27-C27</f>
        <v>-14852720</v>
      </c>
      <c r="K27" s="120">
        <v>14853000</v>
      </c>
      <c r="L27" s="31">
        <f t="shared" si="9"/>
        <v>280</v>
      </c>
    </row>
    <row r="28" spans="1:12" ht="30" customHeight="1">
      <c r="A28" s="390" t="s">
        <v>26</v>
      </c>
      <c r="B28" s="390"/>
      <c r="C28" s="123">
        <f>C11+C16</f>
        <v>21640000000</v>
      </c>
      <c r="D28" s="123">
        <f t="shared" ref="D28:L28" si="11">D11+D16</f>
        <v>19486352170</v>
      </c>
      <c r="E28" s="123">
        <f t="shared" si="11"/>
        <v>543568000</v>
      </c>
      <c r="F28" s="123">
        <f t="shared" si="11"/>
        <v>430128000</v>
      </c>
      <c r="G28" s="123">
        <f t="shared" si="11"/>
        <v>113440000</v>
      </c>
      <c r="H28" s="123">
        <f t="shared" si="11"/>
        <v>18942784170</v>
      </c>
      <c r="I28" s="123">
        <f t="shared" si="11"/>
        <v>433315407</v>
      </c>
      <c r="J28" s="123">
        <f t="shared" si="11"/>
        <v>-3130531237</v>
      </c>
      <c r="K28" s="123">
        <f>K11+K16</f>
        <v>2388999000</v>
      </c>
      <c r="L28" s="123">
        <f t="shared" si="11"/>
        <v>-741532237</v>
      </c>
    </row>
    <row r="29" spans="1:12">
      <c r="D29" s="103"/>
      <c r="K29" s="32"/>
    </row>
    <row r="30" spans="1:12" ht="15.75">
      <c r="C30" s="104" t="s">
        <v>173</v>
      </c>
      <c r="D30" s="105" t="s">
        <v>174</v>
      </c>
      <c r="E30" s="103"/>
      <c r="G30" s="32"/>
      <c r="H30" s="106"/>
      <c r="L30" s="32"/>
    </row>
    <row r="31" spans="1:12" ht="15.75">
      <c r="C31" s="105"/>
      <c r="D31" s="107" t="s">
        <v>175</v>
      </c>
    </row>
    <row r="32" spans="1:12" ht="15.75">
      <c r="C32" s="105"/>
      <c r="D32" s="105"/>
      <c r="L32" s="32"/>
    </row>
  </sheetData>
  <mergeCells count="21">
    <mergeCell ref="A11:B11"/>
    <mergeCell ref="A16:B16"/>
    <mergeCell ref="A28:B28"/>
    <mergeCell ref="E7:G7"/>
    <mergeCell ref="H7:H9"/>
    <mergeCell ref="K1:L1"/>
    <mergeCell ref="A2:L3"/>
    <mergeCell ref="A4:L4"/>
    <mergeCell ref="A6:A9"/>
    <mergeCell ref="B6:B9"/>
    <mergeCell ref="C6:H6"/>
    <mergeCell ref="I6:I9"/>
    <mergeCell ref="J6:L6"/>
    <mergeCell ref="C7:C9"/>
    <mergeCell ref="D7:D9"/>
    <mergeCell ref="J7:J9"/>
    <mergeCell ref="K7:L7"/>
    <mergeCell ref="E8:E9"/>
    <mergeCell ref="F8:G8"/>
    <mergeCell ref="K8:K9"/>
    <mergeCell ref="L8:L9"/>
  </mergeCells>
  <printOptions horizontalCentered="1"/>
  <pageMargins left="0" right="0" top="0.39370078740157483" bottom="0.59055118110236227" header="0.31496062992125984" footer="0.31496062992125984"/>
  <pageSetup paperSize="9" scale="6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9"/>
  <sheetViews>
    <sheetView topLeftCell="G10" workbookViewId="0">
      <selection activeCell="K12" sqref="K12"/>
    </sheetView>
  </sheetViews>
  <sheetFormatPr defaultRowHeight="12.75"/>
  <cols>
    <col min="1" max="1" width="6" style="1" customWidth="1"/>
    <col min="2" max="2" width="30" style="1" customWidth="1"/>
    <col min="3" max="3" width="14.28515625" style="1" customWidth="1"/>
    <col min="4" max="4" width="15.42578125" style="1" customWidth="1"/>
    <col min="5" max="5" width="14" style="1" customWidth="1"/>
    <col min="6" max="6" width="15.85546875" style="1" customWidth="1"/>
    <col min="7" max="7" width="16.85546875" style="1" customWidth="1"/>
    <col min="8" max="8" width="15.140625" style="1" customWidth="1"/>
    <col min="9" max="9" width="15.5703125" style="1" customWidth="1"/>
    <col min="10" max="10" width="14" style="1" customWidth="1"/>
    <col min="11" max="11" width="14.5703125" style="1" customWidth="1"/>
    <col min="12" max="12" width="15.85546875" style="1" customWidth="1"/>
    <col min="13" max="13" width="14.28515625" style="1" customWidth="1"/>
    <col min="14" max="14" width="15.5703125" style="1" customWidth="1"/>
    <col min="15" max="15" width="16.28515625" style="1" customWidth="1"/>
    <col min="16" max="16" width="16.42578125" style="1" customWidth="1"/>
    <col min="17" max="17" width="14.85546875" style="1" customWidth="1"/>
    <col min="18" max="18" width="17.28515625" style="1" customWidth="1"/>
    <col min="19" max="19" width="16.140625" style="1" customWidth="1"/>
    <col min="20" max="16384" width="9.140625" style="1"/>
  </cols>
  <sheetData>
    <row r="1" spans="1:18" ht="17.25" customHeight="1">
      <c r="Q1" s="363" t="s">
        <v>103</v>
      </c>
      <c r="R1" s="363"/>
    </row>
    <row r="2" spans="1:18" ht="47.25" customHeight="1">
      <c r="A2" s="356" t="s">
        <v>128</v>
      </c>
      <c r="B2" s="356"/>
      <c r="C2" s="356"/>
      <c r="D2" s="356"/>
      <c r="E2" s="356"/>
      <c r="F2" s="356"/>
      <c r="G2" s="356"/>
      <c r="H2" s="356"/>
      <c r="I2" s="356"/>
      <c r="J2" s="356"/>
      <c r="K2" s="356"/>
      <c r="L2" s="356"/>
      <c r="M2" s="356"/>
      <c r="N2" s="356"/>
      <c r="O2" s="356"/>
      <c r="P2" s="356"/>
      <c r="Q2" s="356"/>
      <c r="R2" s="356"/>
    </row>
    <row r="3" spans="1:18" ht="21" customHeight="1">
      <c r="A3" s="366" t="str">
        <f>'PHU LUC 01'!A3:R3</f>
        <v xml:space="preserve"> (Đính kèm Báo cáo số            /BC-ĐKT ngày        tháng 5 năm 2024 của Đoàn kiểm tra)</v>
      </c>
      <c r="B3" s="366"/>
      <c r="C3" s="366"/>
      <c r="D3" s="366"/>
      <c r="E3" s="366"/>
      <c r="F3" s="366"/>
      <c r="G3" s="366"/>
      <c r="H3" s="366"/>
      <c r="I3" s="366"/>
      <c r="J3" s="366"/>
      <c r="K3" s="366"/>
      <c r="L3" s="366"/>
      <c r="M3" s="366"/>
      <c r="N3" s="366"/>
      <c r="O3" s="366"/>
      <c r="P3" s="366"/>
      <c r="Q3" s="366"/>
      <c r="R3" s="366"/>
    </row>
    <row r="4" spans="1:18" s="3" customFormat="1" ht="20.25" customHeight="1">
      <c r="A4" s="1"/>
      <c r="B4" s="1"/>
      <c r="C4" s="7"/>
      <c r="D4" s="7"/>
      <c r="E4" s="7"/>
      <c r="F4" s="7"/>
      <c r="G4" s="7"/>
      <c r="H4" s="7"/>
      <c r="I4" s="7"/>
      <c r="J4" s="7"/>
      <c r="K4" s="7"/>
      <c r="L4" s="7"/>
      <c r="M4" s="7"/>
      <c r="N4" s="7"/>
      <c r="O4" s="7"/>
      <c r="P4" s="7"/>
      <c r="Q4" s="367" t="s">
        <v>37</v>
      </c>
      <c r="R4" s="367"/>
    </row>
    <row r="5" spans="1:18" s="3" customFormat="1" ht="29.1" customHeight="1">
      <c r="A5" s="361" t="s">
        <v>0</v>
      </c>
      <c r="B5" s="41" t="s">
        <v>2</v>
      </c>
      <c r="C5" s="361" t="s">
        <v>21</v>
      </c>
      <c r="D5" s="361" t="s">
        <v>22</v>
      </c>
      <c r="E5" s="361" t="s">
        <v>23</v>
      </c>
      <c r="F5" s="361" t="s">
        <v>24</v>
      </c>
      <c r="G5" s="361" t="s">
        <v>25</v>
      </c>
      <c r="H5" s="361" t="s">
        <v>27</v>
      </c>
      <c r="I5" s="361" t="s">
        <v>28</v>
      </c>
      <c r="J5" s="361" t="s">
        <v>29</v>
      </c>
      <c r="K5" s="361" t="s">
        <v>30</v>
      </c>
      <c r="L5" s="361" t="s">
        <v>31</v>
      </c>
      <c r="M5" s="361" t="s">
        <v>32</v>
      </c>
      <c r="N5" s="361" t="s">
        <v>33</v>
      </c>
      <c r="O5" s="361" t="s">
        <v>34</v>
      </c>
      <c r="P5" s="361" t="s">
        <v>35</v>
      </c>
      <c r="Q5" s="361" t="s">
        <v>36</v>
      </c>
      <c r="R5" s="361" t="s">
        <v>26</v>
      </c>
    </row>
    <row r="6" spans="1:18" s="3" customFormat="1" ht="29.1" customHeight="1">
      <c r="A6" s="362"/>
      <c r="B6" s="42" t="s">
        <v>20</v>
      </c>
      <c r="C6" s="362"/>
      <c r="D6" s="362"/>
      <c r="E6" s="362"/>
      <c r="F6" s="362"/>
      <c r="G6" s="362"/>
      <c r="H6" s="362"/>
      <c r="I6" s="362"/>
      <c r="J6" s="362"/>
      <c r="K6" s="362"/>
      <c r="L6" s="362"/>
      <c r="M6" s="362"/>
      <c r="N6" s="362"/>
      <c r="O6" s="362"/>
      <c r="P6" s="362"/>
      <c r="Q6" s="362"/>
      <c r="R6" s="362"/>
    </row>
    <row r="7" spans="1:18" s="3" customFormat="1" ht="15.75" customHeight="1">
      <c r="A7" s="179" t="s">
        <v>17</v>
      </c>
      <c r="B7" s="180" t="s">
        <v>18</v>
      </c>
      <c r="C7" s="179">
        <v>1</v>
      </c>
      <c r="D7" s="179">
        <f>C7+1</f>
        <v>2</v>
      </c>
      <c r="E7" s="179">
        <f t="shared" ref="E7:R7" si="0">D7+1</f>
        <v>3</v>
      </c>
      <c r="F7" s="179">
        <f t="shared" si="0"/>
        <v>4</v>
      </c>
      <c r="G7" s="179">
        <f t="shared" si="0"/>
        <v>5</v>
      </c>
      <c r="H7" s="179">
        <f t="shared" si="0"/>
        <v>6</v>
      </c>
      <c r="I7" s="179">
        <f t="shared" si="0"/>
        <v>7</v>
      </c>
      <c r="J7" s="179">
        <f t="shared" si="0"/>
        <v>8</v>
      </c>
      <c r="K7" s="179">
        <f t="shared" si="0"/>
        <v>9</v>
      </c>
      <c r="L7" s="179">
        <f t="shared" si="0"/>
        <v>10</v>
      </c>
      <c r="M7" s="179">
        <f t="shared" si="0"/>
        <v>11</v>
      </c>
      <c r="N7" s="179">
        <f t="shared" si="0"/>
        <v>12</v>
      </c>
      <c r="O7" s="179">
        <f t="shared" si="0"/>
        <v>13</v>
      </c>
      <c r="P7" s="179">
        <f t="shared" si="0"/>
        <v>14</v>
      </c>
      <c r="Q7" s="179">
        <f t="shared" si="0"/>
        <v>15</v>
      </c>
      <c r="R7" s="179">
        <f t="shared" si="0"/>
        <v>16</v>
      </c>
    </row>
    <row r="8" spans="1:18" s="3" customFormat="1" ht="36" customHeight="1">
      <c r="A8" s="188" t="s">
        <v>129</v>
      </c>
      <c r="B8" s="189" t="s">
        <v>130</v>
      </c>
      <c r="C8" s="190">
        <f>C10+C14</f>
        <v>761414162</v>
      </c>
      <c r="D8" s="190">
        <f t="shared" ref="D8:R8" si="1">D10+D14</f>
        <v>672959947</v>
      </c>
      <c r="E8" s="190">
        <f t="shared" si="1"/>
        <v>281006747</v>
      </c>
      <c r="F8" s="190">
        <f t="shared" si="1"/>
        <v>1146799279</v>
      </c>
      <c r="G8" s="190">
        <f t="shared" si="1"/>
        <v>1151437420</v>
      </c>
      <c r="H8" s="190">
        <f t="shared" si="1"/>
        <v>614464354</v>
      </c>
      <c r="I8" s="190">
        <f t="shared" si="1"/>
        <v>1138003098</v>
      </c>
      <c r="J8" s="190">
        <f t="shared" si="1"/>
        <v>459704266</v>
      </c>
      <c r="K8" s="190">
        <f t="shared" si="1"/>
        <v>926332944</v>
      </c>
      <c r="L8" s="190">
        <f t="shared" si="1"/>
        <v>605264573</v>
      </c>
      <c r="M8" s="190">
        <f t="shared" si="1"/>
        <v>574686755</v>
      </c>
      <c r="N8" s="190">
        <f t="shared" si="1"/>
        <v>1315924283</v>
      </c>
      <c r="O8" s="190">
        <f t="shared" si="1"/>
        <v>828486646</v>
      </c>
      <c r="P8" s="190">
        <f t="shared" si="1"/>
        <v>1341796837</v>
      </c>
      <c r="Q8" s="190">
        <f t="shared" si="1"/>
        <v>893569479</v>
      </c>
      <c r="R8" s="190">
        <f t="shared" si="1"/>
        <v>12711850790</v>
      </c>
    </row>
    <row r="9" spans="1:18" s="3" customFormat="1" ht="27.75" customHeight="1">
      <c r="A9" s="188"/>
      <c r="B9" s="200" t="s">
        <v>164</v>
      </c>
      <c r="C9" s="190"/>
      <c r="D9" s="190"/>
      <c r="E9" s="190"/>
      <c r="F9" s="190"/>
      <c r="G9" s="190"/>
      <c r="H9" s="190"/>
      <c r="I9" s="190"/>
      <c r="J9" s="190"/>
      <c r="K9" s="190"/>
      <c r="L9" s="190"/>
      <c r="M9" s="190"/>
      <c r="N9" s="190"/>
      <c r="O9" s="190"/>
      <c r="P9" s="190"/>
      <c r="Q9" s="190"/>
      <c r="R9" s="190"/>
    </row>
    <row r="10" spans="1:18" s="3" customFormat="1" ht="29.1" customHeight="1">
      <c r="A10" s="188">
        <v>1</v>
      </c>
      <c r="B10" s="191" t="s">
        <v>134</v>
      </c>
      <c r="C10" s="190">
        <f>SUM(C11:C13)</f>
        <v>761414162</v>
      </c>
      <c r="D10" s="190">
        <f t="shared" ref="D10:R10" si="2">SUM(D11:D13)</f>
        <v>672959947</v>
      </c>
      <c r="E10" s="190">
        <f t="shared" si="2"/>
        <v>210444152</v>
      </c>
      <c r="F10" s="190">
        <f t="shared" si="2"/>
        <v>730816338</v>
      </c>
      <c r="G10" s="190">
        <f t="shared" si="2"/>
        <v>1026836497</v>
      </c>
      <c r="H10" s="190">
        <f t="shared" si="2"/>
        <v>614464354</v>
      </c>
      <c r="I10" s="190">
        <f t="shared" si="2"/>
        <v>929624688</v>
      </c>
      <c r="J10" s="190">
        <f t="shared" si="2"/>
        <v>356166185</v>
      </c>
      <c r="K10" s="190">
        <f t="shared" si="2"/>
        <v>790182882</v>
      </c>
      <c r="L10" s="190">
        <f t="shared" si="2"/>
        <v>605264573</v>
      </c>
      <c r="M10" s="190">
        <f t="shared" si="2"/>
        <v>394090373</v>
      </c>
      <c r="N10" s="190">
        <f t="shared" si="2"/>
        <v>794992518</v>
      </c>
      <c r="O10" s="190">
        <f t="shared" si="2"/>
        <v>828486646</v>
      </c>
      <c r="P10" s="190">
        <f t="shared" si="2"/>
        <v>847890757</v>
      </c>
      <c r="Q10" s="190">
        <f t="shared" si="2"/>
        <v>635415159</v>
      </c>
      <c r="R10" s="190">
        <f t="shared" si="2"/>
        <v>10199049231</v>
      </c>
    </row>
    <row r="11" spans="1:18" s="3" customFormat="1" ht="29.1" customHeight="1">
      <c r="A11" s="172"/>
      <c r="B11" s="173" t="s">
        <v>131</v>
      </c>
      <c r="C11" s="174">
        <v>7720000</v>
      </c>
      <c r="D11" s="182">
        <v>1800800</v>
      </c>
      <c r="E11" s="181">
        <v>1076000</v>
      </c>
      <c r="F11" s="181">
        <v>18067800</v>
      </c>
      <c r="G11" s="181">
        <v>5600000</v>
      </c>
      <c r="H11" s="181">
        <v>3544000</v>
      </c>
      <c r="I11" s="181">
        <v>17112000</v>
      </c>
      <c r="J11" s="181">
        <v>38761000</v>
      </c>
      <c r="K11" s="181">
        <v>7080000</v>
      </c>
      <c r="L11" s="181">
        <v>13481000</v>
      </c>
      <c r="M11" s="181">
        <v>4060000</v>
      </c>
      <c r="N11" s="181">
        <v>11730000</v>
      </c>
      <c r="O11" s="144"/>
      <c r="P11" s="181">
        <v>23486000</v>
      </c>
      <c r="Q11" s="186">
        <v>8944000</v>
      </c>
      <c r="R11" s="175">
        <f>C11+D11+E11+F11+G11+H11+I11+J11+K11+L11+M11+N11+O11+P11+Q11</f>
        <v>162462600</v>
      </c>
    </row>
    <row r="12" spans="1:18" s="3" customFormat="1" ht="29.1" customHeight="1">
      <c r="A12" s="172"/>
      <c r="B12" s="173" t="s">
        <v>132</v>
      </c>
      <c r="C12" s="174">
        <v>375307985</v>
      </c>
      <c r="D12" s="182">
        <v>292672887</v>
      </c>
      <c r="E12" s="181">
        <v>17394867</v>
      </c>
      <c r="F12" s="181">
        <v>160902</v>
      </c>
      <c r="G12" s="181">
        <v>550341747</v>
      </c>
      <c r="H12" s="176"/>
      <c r="I12" s="176"/>
      <c r="J12" s="181">
        <v>6125232</v>
      </c>
      <c r="K12" s="181">
        <v>155886409</v>
      </c>
      <c r="L12" s="181">
        <v>1402501</v>
      </c>
      <c r="M12" s="176"/>
      <c r="N12" s="181">
        <v>406392706</v>
      </c>
      <c r="O12" s="176"/>
      <c r="P12" s="181">
        <v>306562978</v>
      </c>
      <c r="Q12" s="186">
        <v>170070211</v>
      </c>
      <c r="R12" s="175">
        <f>C12+D12+E12+F12+G12+H12+I12+J12+K12+L12+M12+N12+O12+P12+Q12</f>
        <v>2282318425</v>
      </c>
    </row>
    <row r="13" spans="1:18" s="3" customFormat="1" ht="29.1" customHeight="1">
      <c r="A13" s="177"/>
      <c r="B13" s="173" t="s">
        <v>133</v>
      </c>
      <c r="C13" s="178">
        <v>378386177</v>
      </c>
      <c r="D13" s="182">
        <v>378486260</v>
      </c>
      <c r="E13" s="184">
        <v>191973285</v>
      </c>
      <c r="F13" s="184">
        <v>712587636</v>
      </c>
      <c r="G13" s="184">
        <v>470894750</v>
      </c>
      <c r="H13" s="184">
        <f>691595984-80675630</f>
        <v>610920354</v>
      </c>
      <c r="I13" s="184">
        <v>912512688</v>
      </c>
      <c r="J13" s="184">
        <v>311279953</v>
      </c>
      <c r="K13" s="184">
        <v>627216473</v>
      </c>
      <c r="L13" s="184">
        <v>590381072</v>
      </c>
      <c r="M13" s="184">
        <v>390030373</v>
      </c>
      <c r="N13" s="184">
        <v>376869812</v>
      </c>
      <c r="O13" s="184">
        <v>828486646</v>
      </c>
      <c r="P13" s="184">
        <v>517841779</v>
      </c>
      <c r="Q13" s="184">
        <v>456400948</v>
      </c>
      <c r="R13" s="175">
        <f t="shared" ref="R13:R19" si="3">C13+D13+E13+F13+G13+H13+I13+J13+K13+L13+M13+N13+O13+P13+Q13</f>
        <v>7754268206</v>
      </c>
    </row>
    <row r="14" spans="1:18" s="3" customFormat="1" ht="29.1" customHeight="1">
      <c r="A14" s="188">
        <v>2</v>
      </c>
      <c r="B14" s="191" t="s">
        <v>135</v>
      </c>
      <c r="C14" s="190">
        <f>SUM(C15:C22)</f>
        <v>0</v>
      </c>
      <c r="D14" s="190">
        <f t="shared" ref="D14:R14" si="4">SUM(D15:D22)</f>
        <v>0</v>
      </c>
      <c r="E14" s="190">
        <f t="shared" si="4"/>
        <v>70562595</v>
      </c>
      <c r="F14" s="190">
        <f t="shared" si="4"/>
        <v>415982941</v>
      </c>
      <c r="G14" s="190">
        <f t="shared" si="4"/>
        <v>124600923</v>
      </c>
      <c r="H14" s="190">
        <f t="shared" si="4"/>
        <v>0</v>
      </c>
      <c r="I14" s="190">
        <f t="shared" si="4"/>
        <v>208378410</v>
      </c>
      <c r="J14" s="190">
        <f t="shared" si="4"/>
        <v>103538081</v>
      </c>
      <c r="K14" s="190">
        <f t="shared" si="4"/>
        <v>136150062</v>
      </c>
      <c r="L14" s="190">
        <f t="shared" si="4"/>
        <v>0</v>
      </c>
      <c r="M14" s="190">
        <f t="shared" si="4"/>
        <v>180596382</v>
      </c>
      <c r="N14" s="190">
        <f t="shared" si="4"/>
        <v>520931765</v>
      </c>
      <c r="O14" s="190">
        <f t="shared" si="4"/>
        <v>0</v>
      </c>
      <c r="P14" s="190">
        <f t="shared" si="4"/>
        <v>493906080</v>
      </c>
      <c r="Q14" s="190">
        <f t="shared" si="4"/>
        <v>258154320</v>
      </c>
      <c r="R14" s="190">
        <f t="shared" si="4"/>
        <v>2512801559</v>
      </c>
    </row>
    <row r="15" spans="1:18" s="3" customFormat="1" ht="29.1" customHeight="1">
      <c r="A15" s="177"/>
      <c r="B15" s="173" t="s">
        <v>272</v>
      </c>
      <c r="C15" s="144"/>
      <c r="D15" s="144">
        <v>9469053</v>
      </c>
      <c r="E15" s="144">
        <v>4815793</v>
      </c>
      <c r="F15" s="144">
        <v>26000681</v>
      </c>
      <c r="G15" s="144">
        <v>157610972</v>
      </c>
      <c r="H15" s="144">
        <v>10206512</v>
      </c>
      <c r="I15" s="144">
        <v>180279091</v>
      </c>
      <c r="J15" s="144">
        <v>2019855</v>
      </c>
      <c r="K15" s="144">
        <v>71845606</v>
      </c>
      <c r="L15" s="144">
        <v>22878375</v>
      </c>
      <c r="M15" s="144">
        <v>21639791</v>
      </c>
      <c r="N15" s="144">
        <v>10021645</v>
      </c>
      <c r="O15" s="144">
        <v>39951414</v>
      </c>
      <c r="P15" s="144">
        <v>288515415</v>
      </c>
      <c r="Q15" s="144">
        <v>134606335</v>
      </c>
      <c r="R15" s="175">
        <f t="shared" si="3"/>
        <v>979860538</v>
      </c>
    </row>
    <row r="16" spans="1:18" s="3" customFormat="1" ht="29.1" customHeight="1">
      <c r="A16" s="177"/>
      <c r="B16" s="173" t="s">
        <v>274</v>
      </c>
      <c r="C16" s="174">
        <v>-831803474</v>
      </c>
      <c r="D16" s="185">
        <v>-853989686</v>
      </c>
      <c r="E16" s="185">
        <v>-55984198</v>
      </c>
      <c r="F16" s="185">
        <f>357540060-41000000</f>
        <v>316540060</v>
      </c>
      <c r="G16" s="185">
        <v>-107115700</v>
      </c>
      <c r="H16" s="185">
        <v>-173439142</v>
      </c>
      <c r="I16" s="185">
        <v>-526361081</v>
      </c>
      <c r="J16" s="185">
        <v>17141226</v>
      </c>
      <c r="K16" s="185">
        <v>57464456</v>
      </c>
      <c r="L16" s="185">
        <v>-153635065</v>
      </c>
      <c r="M16" s="185">
        <v>-67026309</v>
      </c>
      <c r="N16" s="185">
        <v>-113831880</v>
      </c>
      <c r="O16" s="185">
        <v>-232491982</v>
      </c>
      <c r="P16" s="192">
        <v>1169665</v>
      </c>
      <c r="Q16" s="185">
        <v>-14852720</v>
      </c>
      <c r="R16" s="175">
        <f t="shared" si="3"/>
        <v>-2738215830</v>
      </c>
    </row>
    <row r="17" spans="1:18" s="3" customFormat="1" ht="33" customHeight="1">
      <c r="A17" s="183"/>
      <c r="B17" s="193" t="s">
        <v>275</v>
      </c>
      <c r="C17" s="174"/>
      <c r="D17" s="185"/>
      <c r="E17" s="185">
        <v>121456000</v>
      </c>
      <c r="F17" s="185">
        <v>53000000</v>
      </c>
      <c r="G17" s="144"/>
      <c r="H17" s="144">
        <v>79812000</v>
      </c>
      <c r="I17" s="144"/>
      <c r="J17" s="144"/>
      <c r="K17" s="144"/>
      <c r="L17" s="144"/>
      <c r="M17" s="144"/>
      <c r="N17" s="144"/>
      <c r="O17" s="144"/>
      <c r="P17" s="185">
        <v>175860000</v>
      </c>
      <c r="Q17" s="144"/>
      <c r="R17" s="175">
        <f t="shared" si="3"/>
        <v>430128000</v>
      </c>
    </row>
    <row r="18" spans="1:18" s="3" customFormat="1" ht="27" customHeight="1">
      <c r="A18" s="177"/>
      <c r="B18" s="173" t="s">
        <v>90</v>
      </c>
      <c r="C18" s="174"/>
      <c r="D18" s="185"/>
      <c r="E18" s="185"/>
      <c r="F18" s="185"/>
      <c r="G18" s="144"/>
      <c r="H18" s="144"/>
      <c r="I18" s="144"/>
      <c r="J18" s="144"/>
      <c r="K18" s="144"/>
      <c r="L18" s="144"/>
      <c r="M18" s="185">
        <v>113440000</v>
      </c>
      <c r="N18" s="144"/>
      <c r="O18" s="144"/>
      <c r="P18" s="144"/>
      <c r="Q18" s="144"/>
      <c r="R18" s="175">
        <f t="shared" si="3"/>
        <v>113440000</v>
      </c>
    </row>
    <row r="19" spans="1:18" s="3" customFormat="1" ht="29.1" customHeight="1">
      <c r="A19" s="183"/>
      <c r="B19" s="194" t="s">
        <v>277</v>
      </c>
      <c r="C19" s="187">
        <v>22391001</v>
      </c>
      <c r="D19" s="187">
        <v>11422575</v>
      </c>
      <c r="E19" s="187">
        <v>275000</v>
      </c>
      <c r="F19" s="187">
        <v>20442200</v>
      </c>
      <c r="G19" s="187">
        <v>74105651</v>
      </c>
      <c r="H19" s="187">
        <v>2745000</v>
      </c>
      <c r="I19" s="187">
        <v>554460400</v>
      </c>
      <c r="J19" s="187">
        <v>84377000</v>
      </c>
      <c r="K19" s="187">
        <v>6840000</v>
      </c>
      <c r="L19" s="187">
        <v>42264000</v>
      </c>
      <c r="M19" s="187">
        <v>126042900</v>
      </c>
      <c r="N19" s="187">
        <v>624742000</v>
      </c>
      <c r="O19" s="187">
        <v>175855000</v>
      </c>
      <c r="P19" s="187">
        <v>28361000</v>
      </c>
      <c r="Q19" s="187">
        <v>138400705</v>
      </c>
      <c r="R19" s="175">
        <f t="shared" si="3"/>
        <v>1912724432</v>
      </c>
    </row>
    <row r="20" spans="1:18" s="3" customFormat="1" ht="29.1" customHeight="1">
      <c r="A20" s="177"/>
      <c r="B20" s="199" t="s">
        <v>276</v>
      </c>
      <c r="C20" s="195">
        <v>550000000</v>
      </c>
      <c r="D20" s="196">
        <v>584000000</v>
      </c>
      <c r="E20" s="144"/>
      <c r="F20" s="144"/>
      <c r="G20" s="144"/>
      <c r="H20" s="144"/>
      <c r="I20" s="144"/>
      <c r="J20" s="144"/>
      <c r="K20" s="144"/>
      <c r="L20" s="144"/>
      <c r="M20" s="144"/>
      <c r="N20" s="144"/>
      <c r="O20" s="144"/>
      <c r="P20" s="144"/>
      <c r="Q20" s="144"/>
      <c r="R20" s="175">
        <f>C20+D20+E20+F20+G20+H20+I20+J20+K20+L20+M20+N20+O20+P20+Q20</f>
        <v>1134000000</v>
      </c>
    </row>
    <row r="21" spans="1:18" s="3" customFormat="1" ht="29.1" customHeight="1">
      <c r="A21" s="183"/>
      <c r="B21" s="199" t="s">
        <v>278</v>
      </c>
      <c r="C21" s="195">
        <v>325542473</v>
      </c>
      <c r="D21" s="196">
        <v>249098058</v>
      </c>
      <c r="E21" s="144"/>
      <c r="F21" s="144"/>
      <c r="G21" s="144"/>
      <c r="H21" s="197">
        <v>80675630</v>
      </c>
      <c r="I21" s="144"/>
      <c r="J21" s="144"/>
      <c r="K21" s="144"/>
      <c r="L21" s="197">
        <v>88492690</v>
      </c>
      <c r="M21" s="144"/>
      <c r="N21" s="144"/>
      <c r="O21" s="197">
        <v>3185568</v>
      </c>
      <c r="P21" s="144"/>
      <c r="Q21" s="144"/>
      <c r="R21" s="175">
        <f>C21+D21+E21+F21+G21+H21+I21+J21+K21+L21+M21+N21+O21+P21+Q21</f>
        <v>746994419</v>
      </c>
    </row>
    <row r="22" spans="1:18" s="3" customFormat="1" ht="29.1" customHeight="1">
      <c r="A22" s="177"/>
      <c r="B22" s="198" t="s">
        <v>273</v>
      </c>
      <c r="C22" s="144">
        <v>-66130000</v>
      </c>
      <c r="D22" s="187"/>
      <c r="E22" s="187"/>
      <c r="F22" s="187"/>
      <c r="G22" s="187"/>
      <c r="H22" s="187"/>
      <c r="I22" s="187"/>
      <c r="J22" s="187"/>
      <c r="K22" s="187"/>
      <c r="L22" s="187"/>
      <c r="M22" s="185">
        <v>-13500000</v>
      </c>
      <c r="N22" s="187"/>
      <c r="O22" s="181">
        <v>13500000</v>
      </c>
      <c r="P22" s="187"/>
      <c r="Q22" s="187"/>
      <c r="R22" s="175">
        <f>C22+D22+E22+F22+G22+H22+I22+J22+K22+L22+M22+N22+O22+P22+Q22</f>
        <v>-66130000</v>
      </c>
    </row>
    <row r="23" spans="1:18" s="3" customFormat="1" ht="29.1" customHeight="1">
      <c r="A23" s="1"/>
      <c r="B23" s="1"/>
      <c r="C23" s="1"/>
      <c r="D23" s="1"/>
      <c r="E23" s="1"/>
      <c r="F23" s="1"/>
      <c r="G23" s="1"/>
      <c r="H23" s="1"/>
      <c r="I23" s="1"/>
      <c r="J23" s="1"/>
      <c r="K23" s="1"/>
      <c r="L23" s="1"/>
      <c r="M23" s="13"/>
      <c r="N23" s="1"/>
      <c r="O23" s="1"/>
      <c r="P23" s="1"/>
      <c r="Q23" s="13"/>
      <c r="R23" s="1"/>
    </row>
    <row r="24" spans="1:18" s="3" customFormat="1" ht="29.1" customHeight="1">
      <c r="A24" s="1"/>
      <c r="B24" s="1"/>
      <c r="C24" s="1"/>
      <c r="D24" s="1"/>
      <c r="E24" s="1"/>
      <c r="F24" s="1"/>
      <c r="G24" s="1"/>
      <c r="H24" s="1"/>
      <c r="I24" s="1"/>
      <c r="J24" s="1"/>
      <c r="K24" s="1"/>
      <c r="L24" s="1"/>
      <c r="M24" s="1"/>
      <c r="N24" s="1"/>
      <c r="O24" s="1"/>
      <c r="P24" s="1"/>
      <c r="Q24" s="1"/>
      <c r="R24" s="1"/>
    </row>
    <row r="25" spans="1:18" s="3" customFormat="1" ht="29.1" customHeight="1">
      <c r="A25" s="1"/>
      <c r="B25" s="1"/>
      <c r="C25" s="1"/>
      <c r="D25" s="1"/>
      <c r="E25" s="1"/>
      <c r="F25" s="1"/>
      <c r="G25" s="1"/>
      <c r="H25" s="1"/>
      <c r="I25" s="1"/>
      <c r="J25" s="1"/>
      <c r="K25" s="1"/>
      <c r="L25" s="1"/>
      <c r="M25" s="1"/>
      <c r="N25" s="1"/>
      <c r="O25" s="1"/>
      <c r="P25" s="1"/>
      <c r="Q25" s="1"/>
      <c r="R25" s="1"/>
    </row>
    <row r="26" spans="1:18" s="3" customFormat="1" ht="29.1" customHeight="1">
      <c r="A26" s="1"/>
      <c r="B26" s="1"/>
      <c r="C26" s="1"/>
      <c r="D26" s="1"/>
      <c r="E26" s="1"/>
      <c r="F26" s="1"/>
      <c r="G26" s="1"/>
      <c r="H26" s="1"/>
      <c r="I26" s="1"/>
      <c r="J26" s="1"/>
      <c r="K26" s="1"/>
      <c r="L26" s="1"/>
      <c r="M26" s="1"/>
      <c r="N26" s="1"/>
      <c r="O26" s="1"/>
      <c r="P26" s="1"/>
      <c r="Q26" s="1"/>
      <c r="R26" s="1"/>
    </row>
    <row r="27" spans="1:18" s="3" customFormat="1" ht="29.1" customHeight="1">
      <c r="A27" s="1"/>
      <c r="B27" s="1"/>
      <c r="C27" s="1"/>
      <c r="D27" s="1"/>
      <c r="E27" s="1"/>
      <c r="F27" s="1"/>
      <c r="G27" s="1"/>
      <c r="H27" s="1"/>
      <c r="I27" s="1"/>
      <c r="J27" s="1"/>
      <c r="K27" s="1"/>
      <c r="L27" s="1"/>
      <c r="M27" s="1"/>
      <c r="N27" s="1"/>
      <c r="O27" s="1"/>
      <c r="P27" s="1"/>
      <c r="Q27" s="1"/>
      <c r="R27" s="1"/>
    </row>
    <row r="28" spans="1:18" s="3" customFormat="1" ht="29.1" customHeight="1">
      <c r="A28" s="1"/>
      <c r="B28" s="1"/>
      <c r="C28" s="1"/>
      <c r="D28" s="1"/>
      <c r="E28" s="1"/>
      <c r="F28" s="1"/>
      <c r="G28" s="1"/>
      <c r="H28" s="1"/>
      <c r="I28" s="1"/>
      <c r="J28" s="1"/>
      <c r="K28" s="1"/>
      <c r="L28" s="1"/>
      <c r="M28" s="1"/>
      <c r="N28" s="1"/>
      <c r="O28" s="1"/>
      <c r="P28" s="1"/>
      <c r="Q28" s="1"/>
      <c r="R28" s="1"/>
    </row>
    <row r="29" spans="1:18" s="3" customFormat="1" ht="29.1" customHeight="1">
      <c r="A29" s="1"/>
      <c r="B29" s="1"/>
      <c r="C29" s="1"/>
      <c r="D29" s="1"/>
      <c r="E29" s="1"/>
      <c r="F29" s="1"/>
      <c r="G29" s="1"/>
      <c r="H29" s="1"/>
      <c r="I29" s="1"/>
      <c r="J29" s="1"/>
      <c r="K29" s="1"/>
      <c r="L29" s="1"/>
      <c r="M29" s="1"/>
      <c r="N29" s="1"/>
      <c r="O29" s="1"/>
      <c r="P29" s="1"/>
      <c r="Q29" s="1"/>
      <c r="R29" s="1"/>
    </row>
    <row r="30" spans="1:18" s="3" customFormat="1" ht="29.1" customHeight="1">
      <c r="A30" s="1"/>
      <c r="B30" s="1"/>
      <c r="C30" s="1"/>
      <c r="D30" s="1"/>
      <c r="E30" s="1"/>
      <c r="F30" s="1"/>
      <c r="G30" s="1"/>
      <c r="H30" s="1"/>
      <c r="I30" s="1"/>
      <c r="J30" s="1"/>
      <c r="K30" s="1"/>
      <c r="L30" s="1"/>
      <c r="M30" s="1"/>
      <c r="N30" s="1"/>
      <c r="O30" s="1"/>
      <c r="P30" s="1"/>
      <c r="Q30" s="1"/>
      <c r="R30" s="1"/>
    </row>
    <row r="31" spans="1:18" s="3" customFormat="1" ht="29.1" customHeight="1">
      <c r="A31" s="1"/>
      <c r="B31" s="1"/>
      <c r="C31" s="1"/>
      <c r="D31" s="1"/>
      <c r="E31" s="1"/>
      <c r="F31" s="1"/>
      <c r="G31" s="1"/>
      <c r="H31" s="1"/>
      <c r="I31" s="1"/>
      <c r="J31" s="1"/>
      <c r="K31" s="1"/>
      <c r="L31" s="1"/>
      <c r="M31" s="1"/>
      <c r="N31" s="1"/>
      <c r="O31" s="1"/>
      <c r="P31" s="1"/>
      <c r="Q31" s="1"/>
      <c r="R31" s="1"/>
    </row>
    <row r="32" spans="1:18" s="3" customFormat="1" ht="29.1" customHeight="1">
      <c r="A32" s="1"/>
      <c r="B32" s="1"/>
      <c r="C32" s="1"/>
      <c r="D32" s="1"/>
      <c r="E32" s="1"/>
      <c r="F32" s="1"/>
      <c r="G32" s="1"/>
      <c r="H32" s="1"/>
      <c r="I32" s="1"/>
      <c r="J32" s="1"/>
      <c r="K32" s="1"/>
      <c r="L32" s="1"/>
      <c r="M32" s="1"/>
      <c r="N32" s="1"/>
      <c r="O32" s="1"/>
      <c r="P32" s="1"/>
      <c r="Q32" s="1"/>
      <c r="R32" s="1"/>
    </row>
    <row r="33" spans="1:18" s="3" customFormat="1" ht="29.1" customHeight="1">
      <c r="A33" s="1"/>
      <c r="B33" s="1"/>
      <c r="C33" s="1"/>
      <c r="D33" s="1"/>
      <c r="E33" s="1"/>
      <c r="F33" s="1"/>
      <c r="G33" s="1"/>
      <c r="H33" s="1"/>
      <c r="I33" s="1"/>
      <c r="J33" s="1"/>
      <c r="K33" s="1"/>
      <c r="L33" s="1"/>
      <c r="M33" s="1"/>
      <c r="N33" s="1"/>
      <c r="O33" s="1"/>
      <c r="P33" s="1"/>
      <c r="Q33" s="1"/>
      <c r="R33" s="1"/>
    </row>
    <row r="34" spans="1:18" s="3" customFormat="1" ht="29.1" customHeight="1">
      <c r="A34" s="1"/>
      <c r="B34" s="1"/>
      <c r="C34" s="1"/>
      <c r="D34" s="1"/>
      <c r="E34" s="1"/>
      <c r="F34" s="1"/>
      <c r="G34" s="1"/>
      <c r="H34" s="1"/>
      <c r="I34" s="1"/>
      <c r="J34" s="1"/>
      <c r="K34" s="1"/>
      <c r="L34" s="1"/>
      <c r="M34" s="1"/>
      <c r="N34" s="1"/>
      <c r="O34" s="1"/>
      <c r="P34" s="1"/>
      <c r="Q34" s="1"/>
      <c r="R34" s="1"/>
    </row>
    <row r="35" spans="1:18" s="3" customFormat="1" ht="29.1" customHeight="1">
      <c r="A35" s="1"/>
      <c r="B35" s="1"/>
      <c r="C35" s="1"/>
      <c r="D35" s="1"/>
      <c r="E35" s="1"/>
      <c r="F35" s="1"/>
      <c r="G35" s="1"/>
      <c r="H35" s="1"/>
      <c r="I35" s="1"/>
      <c r="J35" s="1"/>
      <c r="K35" s="1"/>
      <c r="L35" s="1"/>
      <c r="M35" s="1"/>
      <c r="N35" s="1"/>
      <c r="O35" s="1"/>
      <c r="P35" s="1"/>
      <c r="Q35" s="1"/>
      <c r="R35" s="1"/>
    </row>
    <row r="36" spans="1:18" s="3" customFormat="1" ht="29.1" customHeight="1">
      <c r="A36" s="1"/>
      <c r="B36" s="1"/>
      <c r="C36" s="1"/>
      <c r="D36" s="1"/>
      <c r="E36" s="1"/>
      <c r="F36" s="1"/>
      <c r="G36" s="1"/>
      <c r="H36" s="1"/>
      <c r="I36" s="1"/>
      <c r="J36" s="1"/>
      <c r="K36" s="1"/>
      <c r="L36" s="1"/>
      <c r="M36" s="1"/>
      <c r="N36" s="1"/>
      <c r="O36" s="1"/>
      <c r="P36" s="1"/>
      <c r="Q36" s="1"/>
      <c r="R36" s="1"/>
    </row>
    <row r="37" spans="1:18" s="3" customFormat="1" ht="29.1" customHeight="1">
      <c r="A37" s="1"/>
      <c r="B37" s="1"/>
      <c r="C37" s="1"/>
      <c r="D37" s="1"/>
      <c r="E37" s="1"/>
      <c r="F37" s="1"/>
      <c r="G37" s="1"/>
      <c r="H37" s="1"/>
      <c r="I37" s="1"/>
      <c r="J37" s="1"/>
      <c r="K37" s="1"/>
      <c r="L37" s="1"/>
      <c r="M37" s="1"/>
      <c r="N37" s="1"/>
      <c r="O37" s="1"/>
      <c r="P37" s="1"/>
      <c r="Q37" s="1"/>
      <c r="R37" s="1"/>
    </row>
    <row r="38" spans="1:18" s="3" customFormat="1" ht="29.1" customHeight="1">
      <c r="A38" s="1"/>
      <c r="B38" s="1"/>
      <c r="C38" s="1"/>
      <c r="D38" s="1"/>
      <c r="E38" s="1"/>
      <c r="F38" s="1"/>
      <c r="G38" s="1"/>
      <c r="H38" s="1"/>
      <c r="I38" s="1"/>
      <c r="J38" s="1"/>
      <c r="K38" s="1"/>
      <c r="L38" s="1"/>
      <c r="M38" s="1"/>
      <c r="N38" s="1"/>
      <c r="O38" s="1"/>
      <c r="P38" s="1"/>
      <c r="Q38" s="1"/>
      <c r="R38" s="1"/>
    </row>
    <row r="39" spans="1:18" s="3" customFormat="1" ht="29.1" customHeight="1">
      <c r="A39" s="1"/>
      <c r="B39" s="1"/>
      <c r="C39" s="1"/>
      <c r="D39" s="1"/>
      <c r="E39" s="1"/>
      <c r="F39" s="1"/>
      <c r="G39" s="1"/>
      <c r="H39" s="1"/>
      <c r="I39" s="1"/>
      <c r="J39" s="1"/>
      <c r="K39" s="1"/>
      <c r="L39" s="1"/>
      <c r="M39" s="1"/>
      <c r="N39" s="1"/>
      <c r="O39" s="1"/>
      <c r="P39" s="1"/>
      <c r="Q39" s="1"/>
      <c r="R39" s="1"/>
    </row>
    <row r="40" spans="1:18" s="3" customFormat="1" ht="29.1" customHeight="1">
      <c r="A40" s="1"/>
      <c r="B40" s="1"/>
      <c r="C40" s="1"/>
      <c r="D40" s="1"/>
      <c r="E40" s="1"/>
      <c r="F40" s="1"/>
      <c r="G40" s="1"/>
      <c r="H40" s="1"/>
      <c r="I40" s="1"/>
      <c r="J40" s="1"/>
      <c r="K40" s="1"/>
      <c r="L40" s="1"/>
      <c r="M40" s="1"/>
      <c r="N40" s="1"/>
      <c r="O40" s="1"/>
      <c r="P40" s="1"/>
      <c r="Q40" s="1"/>
      <c r="R40" s="1"/>
    </row>
    <row r="41" spans="1:18" s="3" customFormat="1" ht="29.1" customHeight="1">
      <c r="A41" s="1"/>
      <c r="B41" s="1"/>
      <c r="C41" s="1"/>
      <c r="D41" s="1"/>
      <c r="E41" s="1"/>
      <c r="F41" s="1"/>
      <c r="G41" s="1"/>
      <c r="H41" s="1"/>
      <c r="I41" s="1"/>
      <c r="J41" s="1"/>
      <c r="K41" s="1"/>
      <c r="L41" s="1"/>
      <c r="M41" s="1"/>
      <c r="N41" s="1"/>
      <c r="O41" s="1"/>
      <c r="P41" s="1"/>
      <c r="Q41" s="1"/>
      <c r="R41" s="1"/>
    </row>
    <row r="42" spans="1:18" s="3" customFormat="1" ht="29.1" customHeight="1">
      <c r="A42" s="1"/>
      <c r="B42" s="1"/>
      <c r="C42" s="1"/>
      <c r="D42" s="1"/>
      <c r="E42" s="1"/>
      <c r="F42" s="1"/>
      <c r="G42" s="1"/>
      <c r="H42" s="1"/>
      <c r="I42" s="1"/>
      <c r="J42" s="1"/>
      <c r="K42" s="1"/>
      <c r="L42" s="1"/>
      <c r="M42" s="1"/>
      <c r="N42" s="1"/>
      <c r="O42" s="1"/>
      <c r="P42" s="1"/>
      <c r="Q42" s="1"/>
      <c r="R42" s="1"/>
    </row>
    <row r="43" spans="1:18" s="3" customFormat="1" ht="29.1" customHeight="1">
      <c r="A43" s="1"/>
      <c r="B43" s="1"/>
      <c r="C43" s="1"/>
      <c r="D43" s="1"/>
      <c r="E43" s="1"/>
      <c r="F43" s="1"/>
      <c r="G43" s="1"/>
      <c r="H43" s="1"/>
      <c r="I43" s="1"/>
      <c r="J43" s="1"/>
      <c r="K43" s="1"/>
      <c r="L43" s="1"/>
      <c r="M43" s="1"/>
      <c r="N43" s="1"/>
      <c r="O43" s="1"/>
      <c r="P43" s="1"/>
      <c r="Q43" s="1"/>
      <c r="R43" s="1"/>
    </row>
    <row r="44" spans="1:18" s="3" customFormat="1" ht="29.1" customHeight="1">
      <c r="A44" s="1"/>
      <c r="B44" s="1"/>
      <c r="C44" s="1"/>
      <c r="D44" s="1"/>
      <c r="E44" s="1"/>
      <c r="F44" s="1"/>
      <c r="G44" s="1"/>
      <c r="H44" s="1"/>
      <c r="I44" s="1"/>
      <c r="J44" s="1"/>
      <c r="K44" s="1"/>
      <c r="L44" s="1"/>
      <c r="M44" s="1"/>
      <c r="N44" s="1"/>
      <c r="O44" s="1"/>
      <c r="P44" s="1"/>
      <c r="Q44" s="1"/>
      <c r="R44" s="1"/>
    </row>
    <row r="45" spans="1:18" s="3" customFormat="1" ht="29.1" customHeight="1">
      <c r="A45" s="1"/>
      <c r="B45" s="1"/>
      <c r="C45" s="1"/>
      <c r="D45" s="1"/>
      <c r="E45" s="1"/>
      <c r="F45" s="1"/>
      <c r="G45" s="1"/>
      <c r="H45" s="1"/>
      <c r="I45" s="1"/>
      <c r="J45" s="1"/>
      <c r="K45" s="1"/>
      <c r="L45" s="1"/>
      <c r="M45" s="1"/>
      <c r="N45" s="1"/>
      <c r="O45" s="1"/>
      <c r="P45" s="1"/>
      <c r="Q45" s="1"/>
      <c r="R45" s="1"/>
    </row>
    <row r="46" spans="1:18" s="3" customFormat="1" ht="29.1" customHeight="1">
      <c r="A46" s="1"/>
      <c r="B46" s="1"/>
      <c r="C46" s="1"/>
      <c r="D46" s="1"/>
      <c r="E46" s="1"/>
      <c r="F46" s="1"/>
      <c r="G46" s="1"/>
      <c r="H46" s="1"/>
      <c r="I46" s="1"/>
      <c r="J46" s="1"/>
      <c r="K46" s="1"/>
      <c r="L46" s="1"/>
      <c r="M46" s="1"/>
      <c r="N46" s="1"/>
      <c r="O46" s="1"/>
      <c r="P46" s="1"/>
      <c r="Q46" s="1"/>
      <c r="R46" s="1"/>
    </row>
    <row r="47" spans="1:18" s="3" customFormat="1" ht="29.1" customHeight="1">
      <c r="A47" s="1"/>
      <c r="B47" s="1"/>
      <c r="C47" s="1"/>
      <c r="D47" s="1"/>
      <c r="E47" s="1"/>
      <c r="F47" s="1"/>
      <c r="G47" s="1"/>
      <c r="H47" s="1"/>
      <c r="I47" s="1"/>
      <c r="J47" s="1"/>
      <c r="K47" s="1"/>
      <c r="L47" s="1"/>
      <c r="M47" s="1"/>
      <c r="N47" s="1"/>
      <c r="O47" s="1"/>
      <c r="P47" s="1"/>
      <c r="Q47" s="1"/>
      <c r="R47" s="1"/>
    </row>
    <row r="48" spans="1:18" s="3" customFormat="1" ht="29.1" customHeight="1">
      <c r="A48" s="1"/>
      <c r="B48" s="1"/>
      <c r="C48" s="1"/>
      <c r="D48" s="1"/>
      <c r="E48" s="1"/>
      <c r="F48" s="1"/>
      <c r="G48" s="1"/>
      <c r="H48" s="1"/>
      <c r="I48" s="1"/>
      <c r="J48" s="1"/>
      <c r="K48" s="1"/>
      <c r="L48" s="1"/>
      <c r="M48" s="1"/>
      <c r="N48" s="1"/>
      <c r="O48" s="1"/>
      <c r="P48" s="1"/>
      <c r="Q48" s="1"/>
      <c r="R48" s="1"/>
    </row>
    <row r="49" spans="1:18" s="3" customFormat="1" ht="29.1" customHeight="1">
      <c r="A49" s="1"/>
      <c r="B49" s="1"/>
      <c r="C49" s="1"/>
      <c r="D49" s="1"/>
      <c r="E49" s="1"/>
      <c r="F49" s="1"/>
      <c r="G49" s="1"/>
      <c r="H49" s="1"/>
      <c r="I49" s="1"/>
      <c r="J49" s="1"/>
      <c r="K49" s="1"/>
      <c r="L49" s="1"/>
      <c r="M49" s="1"/>
      <c r="N49" s="1"/>
      <c r="O49" s="1"/>
      <c r="P49" s="1"/>
      <c r="Q49" s="1"/>
      <c r="R49" s="1"/>
    </row>
    <row r="50" spans="1:18" s="3" customFormat="1" ht="29.1" customHeight="1">
      <c r="A50" s="1"/>
      <c r="B50" s="1"/>
      <c r="C50" s="1"/>
      <c r="D50" s="1"/>
      <c r="E50" s="1"/>
      <c r="F50" s="1"/>
      <c r="G50" s="1"/>
      <c r="H50" s="1"/>
      <c r="I50" s="1"/>
      <c r="J50" s="1"/>
      <c r="K50" s="1"/>
      <c r="L50" s="1"/>
      <c r="M50" s="1"/>
      <c r="N50" s="1"/>
      <c r="O50" s="1"/>
      <c r="P50" s="1"/>
      <c r="Q50" s="1"/>
      <c r="R50" s="1"/>
    </row>
    <row r="51" spans="1:18" s="3" customFormat="1" ht="29.1" customHeight="1">
      <c r="A51" s="1"/>
      <c r="B51" s="1"/>
      <c r="C51" s="1"/>
      <c r="D51" s="1"/>
      <c r="E51" s="1"/>
      <c r="F51" s="1"/>
      <c r="G51" s="1"/>
      <c r="H51" s="1"/>
      <c r="I51" s="1"/>
      <c r="J51" s="1"/>
      <c r="K51" s="1"/>
      <c r="L51" s="1"/>
      <c r="M51" s="1"/>
      <c r="N51" s="1"/>
      <c r="O51" s="1"/>
      <c r="P51" s="1"/>
      <c r="Q51" s="1"/>
      <c r="R51" s="1"/>
    </row>
    <row r="52" spans="1:18" s="3" customFormat="1" ht="29.1" customHeight="1">
      <c r="A52" s="1"/>
      <c r="B52" s="1"/>
      <c r="C52" s="1"/>
      <c r="D52" s="1"/>
      <c r="E52" s="1"/>
      <c r="F52" s="1"/>
      <c r="G52" s="1"/>
      <c r="H52" s="1"/>
      <c r="I52" s="1"/>
      <c r="J52" s="1"/>
      <c r="K52" s="1"/>
      <c r="L52" s="1"/>
      <c r="M52" s="1"/>
      <c r="N52" s="1"/>
      <c r="O52" s="1"/>
      <c r="P52" s="1"/>
      <c r="Q52" s="1"/>
      <c r="R52" s="1"/>
    </row>
    <row r="53" spans="1:18" s="3" customFormat="1" ht="29.1" customHeight="1">
      <c r="A53" s="1"/>
      <c r="B53" s="1"/>
      <c r="C53" s="1"/>
      <c r="D53" s="1"/>
      <c r="E53" s="1"/>
      <c r="F53" s="1"/>
      <c r="G53" s="1"/>
      <c r="H53" s="1"/>
      <c r="I53" s="1"/>
      <c r="J53" s="1"/>
      <c r="K53" s="1"/>
      <c r="L53" s="1"/>
      <c r="M53" s="1"/>
      <c r="N53" s="1"/>
      <c r="O53" s="1"/>
      <c r="P53" s="1"/>
      <c r="Q53" s="1"/>
      <c r="R53" s="1"/>
    </row>
    <row r="54" spans="1:18" s="3" customFormat="1" ht="29.1" customHeight="1">
      <c r="A54" s="1"/>
      <c r="B54" s="1"/>
      <c r="C54" s="1"/>
      <c r="D54" s="1"/>
      <c r="E54" s="1"/>
      <c r="F54" s="1"/>
      <c r="G54" s="1"/>
      <c r="H54" s="1"/>
      <c r="I54" s="1"/>
      <c r="J54" s="1"/>
      <c r="K54" s="1"/>
      <c r="L54" s="1"/>
      <c r="M54" s="1"/>
      <c r="N54" s="1"/>
      <c r="O54" s="1"/>
      <c r="P54" s="1"/>
      <c r="Q54" s="1"/>
      <c r="R54" s="1"/>
    </row>
    <row r="55" spans="1:18" s="3" customFormat="1" ht="29.1" customHeight="1">
      <c r="A55" s="1"/>
      <c r="B55" s="1"/>
      <c r="C55" s="1"/>
      <c r="D55" s="1"/>
      <c r="E55" s="1"/>
      <c r="F55" s="1"/>
      <c r="G55" s="1"/>
      <c r="H55" s="1"/>
      <c r="I55" s="1"/>
      <c r="J55" s="1"/>
      <c r="K55" s="1"/>
      <c r="L55" s="1"/>
      <c r="M55" s="1"/>
      <c r="N55" s="1"/>
      <c r="O55" s="1"/>
      <c r="P55" s="1"/>
      <c r="Q55" s="1"/>
      <c r="R55" s="1"/>
    </row>
    <row r="56" spans="1:18" s="3" customFormat="1" ht="29.1" customHeight="1">
      <c r="A56" s="1"/>
      <c r="B56" s="1"/>
      <c r="C56" s="1"/>
      <c r="D56" s="1"/>
      <c r="E56" s="1"/>
      <c r="F56" s="1"/>
      <c r="G56" s="1"/>
      <c r="H56" s="1"/>
      <c r="I56" s="1"/>
      <c r="J56" s="1"/>
      <c r="K56" s="1"/>
      <c r="L56" s="1"/>
      <c r="M56" s="1"/>
      <c r="N56" s="1"/>
      <c r="O56" s="1"/>
      <c r="P56" s="1"/>
      <c r="Q56" s="1"/>
      <c r="R56" s="1"/>
    </row>
    <row r="57" spans="1:18" s="3" customFormat="1" ht="29.1" customHeight="1">
      <c r="A57" s="1"/>
      <c r="B57" s="1"/>
      <c r="C57" s="1"/>
      <c r="D57" s="1"/>
      <c r="E57" s="1"/>
      <c r="F57" s="1"/>
      <c r="G57" s="1"/>
      <c r="H57" s="1"/>
      <c r="I57" s="1"/>
      <c r="J57" s="1"/>
      <c r="K57" s="1"/>
      <c r="L57" s="1"/>
      <c r="M57" s="1"/>
      <c r="N57" s="1"/>
      <c r="O57" s="1"/>
      <c r="P57" s="1"/>
      <c r="Q57" s="1"/>
      <c r="R57" s="1"/>
    </row>
    <row r="58" spans="1:18" s="3" customFormat="1" ht="29.1" customHeight="1">
      <c r="A58" s="1"/>
      <c r="B58" s="1"/>
      <c r="C58" s="1"/>
      <c r="D58" s="1"/>
      <c r="E58" s="1"/>
      <c r="F58" s="1"/>
      <c r="G58" s="1"/>
      <c r="H58" s="1"/>
      <c r="I58" s="1"/>
      <c r="J58" s="1"/>
      <c r="K58" s="1"/>
      <c r="L58" s="1"/>
      <c r="M58" s="1"/>
      <c r="N58" s="1"/>
      <c r="O58" s="1"/>
      <c r="P58" s="1"/>
      <c r="Q58" s="1"/>
      <c r="R58" s="1"/>
    </row>
    <row r="59" spans="1:18" s="3" customFormat="1" ht="29.1" customHeight="1">
      <c r="A59" s="1"/>
      <c r="B59" s="1"/>
      <c r="C59" s="1"/>
      <c r="D59" s="1"/>
      <c r="E59" s="1"/>
      <c r="F59" s="1"/>
      <c r="G59" s="1"/>
      <c r="H59" s="1"/>
      <c r="I59" s="1"/>
      <c r="J59" s="1"/>
      <c r="K59" s="1"/>
      <c r="L59" s="1"/>
      <c r="M59" s="1"/>
      <c r="N59" s="1"/>
      <c r="O59" s="1"/>
      <c r="P59" s="1"/>
      <c r="Q59" s="1"/>
      <c r="R59" s="1"/>
    </row>
    <row r="60" spans="1:18" s="3" customFormat="1" ht="29.1" customHeight="1">
      <c r="A60" s="1"/>
      <c r="B60" s="1"/>
      <c r="C60" s="1"/>
      <c r="D60" s="1"/>
      <c r="E60" s="1"/>
      <c r="F60" s="1"/>
      <c r="G60" s="1"/>
      <c r="H60" s="1"/>
      <c r="I60" s="1"/>
      <c r="J60" s="1"/>
      <c r="K60" s="1"/>
      <c r="L60" s="1"/>
      <c r="M60" s="1"/>
      <c r="N60" s="1"/>
      <c r="O60" s="1"/>
      <c r="P60" s="1"/>
      <c r="Q60" s="1"/>
      <c r="R60" s="1"/>
    </row>
    <row r="61" spans="1:18" s="3" customFormat="1" ht="29.1" customHeight="1">
      <c r="A61" s="1"/>
      <c r="B61" s="1"/>
      <c r="C61" s="1"/>
      <c r="D61" s="1"/>
      <c r="E61" s="1"/>
      <c r="F61" s="1"/>
      <c r="G61" s="1"/>
      <c r="H61" s="1"/>
      <c r="I61" s="1"/>
      <c r="J61" s="1"/>
      <c r="K61" s="1"/>
      <c r="L61" s="1"/>
      <c r="M61" s="1"/>
      <c r="N61" s="1"/>
      <c r="O61" s="1"/>
      <c r="P61" s="1"/>
      <c r="Q61" s="1"/>
      <c r="R61" s="1"/>
    </row>
    <row r="62" spans="1:18" s="3" customFormat="1" ht="29.1" customHeight="1">
      <c r="A62" s="1"/>
      <c r="B62" s="1"/>
      <c r="C62" s="1"/>
      <c r="D62" s="1"/>
      <c r="E62" s="1"/>
      <c r="F62" s="1"/>
      <c r="G62" s="1"/>
      <c r="H62" s="1"/>
      <c r="I62" s="1"/>
      <c r="J62" s="1"/>
      <c r="K62" s="1"/>
      <c r="L62" s="1"/>
      <c r="M62" s="1"/>
      <c r="N62" s="1"/>
      <c r="O62" s="1"/>
      <c r="P62" s="1"/>
      <c r="Q62" s="1"/>
      <c r="R62" s="1"/>
    </row>
    <row r="63" spans="1:18" s="3" customFormat="1" ht="29.1" customHeight="1">
      <c r="A63" s="1"/>
      <c r="B63" s="1"/>
      <c r="C63" s="1"/>
      <c r="D63" s="1"/>
      <c r="E63" s="1"/>
      <c r="F63" s="1"/>
      <c r="G63" s="1"/>
      <c r="H63" s="1"/>
      <c r="I63" s="1"/>
      <c r="J63" s="1"/>
      <c r="K63" s="1"/>
      <c r="L63" s="1"/>
      <c r="M63" s="1"/>
      <c r="N63" s="1"/>
      <c r="O63" s="1"/>
      <c r="P63" s="1"/>
      <c r="Q63" s="1"/>
      <c r="R63" s="1"/>
    </row>
    <row r="64" spans="1:18" s="3" customFormat="1" ht="29.1" customHeight="1">
      <c r="A64" s="1"/>
      <c r="B64" s="1"/>
      <c r="C64" s="1"/>
      <c r="D64" s="1"/>
      <c r="E64" s="1"/>
      <c r="F64" s="1"/>
      <c r="G64" s="1"/>
      <c r="H64" s="1"/>
      <c r="I64" s="1"/>
      <c r="J64" s="1"/>
      <c r="K64" s="1"/>
      <c r="L64" s="1"/>
      <c r="M64" s="1"/>
      <c r="N64" s="1"/>
      <c r="O64" s="1"/>
      <c r="P64" s="1"/>
      <c r="Q64" s="1"/>
      <c r="R64" s="1"/>
    </row>
    <row r="65" spans="1:18" s="3" customFormat="1" ht="29.1" customHeight="1">
      <c r="A65" s="1"/>
      <c r="B65" s="1"/>
      <c r="C65" s="1"/>
      <c r="D65" s="1"/>
      <c r="E65" s="1"/>
      <c r="F65" s="1"/>
      <c r="G65" s="1"/>
      <c r="H65" s="1"/>
      <c r="I65" s="1"/>
      <c r="J65" s="1"/>
      <c r="K65" s="1"/>
      <c r="L65" s="1"/>
      <c r="M65" s="1"/>
      <c r="N65" s="1"/>
      <c r="O65" s="1"/>
      <c r="P65" s="1"/>
      <c r="Q65" s="1"/>
      <c r="R65" s="1"/>
    </row>
    <row r="66" spans="1:18" s="3" customFormat="1" ht="29.1" customHeight="1">
      <c r="A66" s="1"/>
      <c r="B66" s="1"/>
      <c r="C66" s="1"/>
      <c r="D66" s="1"/>
      <c r="E66" s="1"/>
      <c r="F66" s="1"/>
      <c r="G66" s="1"/>
      <c r="H66" s="1"/>
      <c r="I66" s="1"/>
      <c r="J66" s="1"/>
      <c r="K66" s="1"/>
      <c r="L66" s="1"/>
      <c r="M66" s="1"/>
      <c r="N66" s="1"/>
      <c r="O66" s="1"/>
      <c r="P66" s="1"/>
      <c r="Q66" s="1"/>
      <c r="R66" s="1"/>
    </row>
    <row r="67" spans="1:18" s="3" customFormat="1" ht="29.1" customHeight="1">
      <c r="A67" s="1"/>
      <c r="B67" s="1"/>
      <c r="C67" s="1"/>
      <c r="D67" s="1"/>
      <c r="E67" s="1"/>
      <c r="F67" s="1"/>
      <c r="G67" s="1"/>
      <c r="H67" s="1"/>
      <c r="I67" s="1"/>
      <c r="J67" s="1"/>
      <c r="K67" s="1"/>
      <c r="L67" s="1"/>
      <c r="M67" s="1"/>
      <c r="N67" s="1"/>
      <c r="O67" s="1"/>
      <c r="P67" s="1"/>
      <c r="Q67" s="1"/>
      <c r="R67" s="1"/>
    </row>
    <row r="68" spans="1:18" s="3" customFormat="1" ht="29.1" customHeight="1">
      <c r="A68" s="1"/>
      <c r="B68" s="1"/>
      <c r="C68" s="1"/>
      <c r="D68" s="1"/>
      <c r="E68" s="1"/>
      <c r="F68" s="1"/>
      <c r="G68" s="1"/>
      <c r="H68" s="1"/>
      <c r="I68" s="1"/>
      <c r="J68" s="1"/>
      <c r="K68" s="1"/>
      <c r="L68" s="1"/>
      <c r="M68" s="1"/>
      <c r="N68" s="1"/>
      <c r="O68" s="1"/>
      <c r="P68" s="1"/>
      <c r="Q68" s="1"/>
      <c r="R68" s="1"/>
    </row>
    <row r="69" spans="1:18" s="3" customFormat="1" ht="29.1" customHeight="1">
      <c r="A69" s="1"/>
      <c r="B69" s="1"/>
      <c r="C69" s="1"/>
      <c r="D69" s="1"/>
      <c r="E69" s="1"/>
      <c r="F69" s="1"/>
      <c r="G69" s="1"/>
      <c r="H69" s="1"/>
      <c r="I69" s="1"/>
      <c r="J69" s="1"/>
      <c r="K69" s="1"/>
      <c r="L69" s="1"/>
      <c r="M69" s="1"/>
      <c r="N69" s="1"/>
      <c r="O69" s="1"/>
      <c r="P69" s="1"/>
      <c r="Q69" s="1"/>
      <c r="R69" s="1"/>
    </row>
    <row r="70" spans="1:18" s="3" customFormat="1" ht="29.1" customHeight="1">
      <c r="A70" s="1"/>
      <c r="B70" s="1"/>
      <c r="C70" s="1"/>
      <c r="D70" s="1"/>
      <c r="E70" s="1"/>
      <c r="F70" s="1"/>
      <c r="G70" s="1"/>
      <c r="H70" s="1"/>
      <c r="I70" s="1"/>
      <c r="J70" s="1"/>
      <c r="K70" s="1"/>
      <c r="L70" s="1"/>
      <c r="M70" s="1"/>
      <c r="N70" s="1"/>
      <c r="O70" s="1"/>
      <c r="P70" s="1"/>
      <c r="Q70" s="1"/>
      <c r="R70" s="1"/>
    </row>
    <row r="71" spans="1:18" s="3" customFormat="1" ht="29.1" customHeight="1">
      <c r="A71" s="1"/>
      <c r="B71" s="1"/>
      <c r="C71" s="1"/>
      <c r="D71" s="1"/>
      <c r="E71" s="1"/>
      <c r="F71" s="1"/>
      <c r="G71" s="1"/>
      <c r="H71" s="1"/>
      <c r="I71" s="1"/>
      <c r="J71" s="1"/>
      <c r="K71" s="1"/>
      <c r="L71" s="1"/>
      <c r="M71" s="1"/>
      <c r="N71" s="1"/>
      <c r="O71" s="1"/>
      <c r="P71" s="1"/>
      <c r="Q71" s="1"/>
      <c r="R71" s="1"/>
    </row>
    <row r="72" spans="1:18" s="3" customFormat="1" ht="29.1" customHeight="1">
      <c r="A72" s="1"/>
      <c r="B72" s="1"/>
      <c r="C72" s="1"/>
      <c r="D72" s="1"/>
      <c r="E72" s="1"/>
      <c r="F72" s="1"/>
      <c r="G72" s="1"/>
      <c r="H72" s="1"/>
      <c r="I72" s="1"/>
      <c r="J72" s="1"/>
      <c r="K72" s="1"/>
      <c r="L72" s="1"/>
      <c r="M72" s="1"/>
      <c r="N72" s="1"/>
      <c r="O72" s="1"/>
      <c r="P72" s="1"/>
      <c r="Q72" s="1"/>
      <c r="R72" s="1"/>
    </row>
    <row r="73" spans="1:18" s="3" customFormat="1" ht="29.1" customHeight="1">
      <c r="A73" s="1"/>
      <c r="B73" s="1"/>
      <c r="C73" s="1"/>
      <c r="D73" s="1"/>
      <c r="E73" s="1"/>
      <c r="F73" s="1"/>
      <c r="G73" s="1"/>
      <c r="H73" s="1"/>
      <c r="I73" s="1"/>
      <c r="J73" s="1"/>
      <c r="K73" s="1"/>
      <c r="L73" s="1"/>
      <c r="M73" s="1"/>
      <c r="N73" s="1"/>
      <c r="O73" s="1"/>
      <c r="P73" s="1"/>
      <c r="Q73" s="1"/>
      <c r="R73" s="1"/>
    </row>
    <row r="74" spans="1:18" s="3" customFormat="1" ht="29.1" customHeight="1">
      <c r="A74" s="1"/>
      <c r="B74" s="1"/>
      <c r="C74" s="1"/>
      <c r="D74" s="1"/>
      <c r="E74" s="1"/>
      <c r="F74" s="1"/>
      <c r="G74" s="1"/>
      <c r="H74" s="1"/>
      <c r="I74" s="1"/>
      <c r="J74" s="1"/>
      <c r="K74" s="1"/>
      <c r="L74" s="1"/>
      <c r="M74" s="1"/>
      <c r="N74" s="1"/>
      <c r="O74" s="1"/>
      <c r="P74" s="1"/>
      <c r="Q74" s="1"/>
      <c r="R74" s="1"/>
    </row>
    <row r="75" spans="1:18" s="3" customFormat="1" ht="29.1" customHeight="1">
      <c r="A75" s="1"/>
      <c r="B75" s="1"/>
      <c r="C75" s="1"/>
      <c r="D75" s="1"/>
      <c r="E75" s="1"/>
      <c r="F75" s="1"/>
      <c r="G75" s="1"/>
      <c r="H75" s="1"/>
      <c r="I75" s="1"/>
      <c r="J75" s="1"/>
      <c r="K75" s="1"/>
      <c r="L75" s="1"/>
      <c r="M75" s="1"/>
      <c r="N75" s="1"/>
      <c r="O75" s="1"/>
      <c r="P75" s="1"/>
      <c r="Q75" s="1"/>
      <c r="R75" s="1"/>
    </row>
    <row r="76" spans="1:18" s="3" customFormat="1" ht="29.1" customHeight="1">
      <c r="A76" s="1"/>
      <c r="B76" s="1"/>
      <c r="C76" s="1"/>
      <c r="D76" s="1"/>
      <c r="E76" s="1"/>
      <c r="F76" s="1"/>
      <c r="G76" s="1"/>
      <c r="H76" s="1"/>
      <c r="I76" s="1"/>
      <c r="J76" s="1"/>
      <c r="K76" s="1"/>
      <c r="L76" s="1"/>
      <c r="M76" s="1"/>
      <c r="N76" s="1"/>
      <c r="O76" s="1"/>
      <c r="P76" s="1"/>
      <c r="Q76" s="1"/>
      <c r="R76" s="1"/>
    </row>
    <row r="77" spans="1:18" s="3" customFormat="1" ht="29.1" customHeight="1">
      <c r="A77" s="1"/>
      <c r="B77" s="1"/>
      <c r="C77" s="1"/>
      <c r="D77" s="1"/>
      <c r="E77" s="1"/>
      <c r="F77" s="1"/>
      <c r="G77" s="1"/>
      <c r="H77" s="1"/>
      <c r="I77" s="1"/>
      <c r="J77" s="1"/>
      <c r="K77" s="1"/>
      <c r="L77" s="1"/>
      <c r="M77" s="1"/>
      <c r="N77" s="1"/>
      <c r="O77" s="1"/>
      <c r="P77" s="1"/>
      <c r="Q77" s="1"/>
      <c r="R77" s="1"/>
    </row>
    <row r="78" spans="1:18" s="3" customFormat="1" ht="29.1" customHeight="1">
      <c r="A78" s="1"/>
      <c r="B78" s="1"/>
      <c r="C78" s="1"/>
      <c r="D78" s="1"/>
      <c r="E78" s="1"/>
      <c r="F78" s="1"/>
      <c r="G78" s="1"/>
      <c r="H78" s="1"/>
      <c r="I78" s="1"/>
      <c r="J78" s="1"/>
      <c r="K78" s="1"/>
      <c r="L78" s="1"/>
      <c r="M78" s="1"/>
      <c r="N78" s="1"/>
      <c r="O78" s="1"/>
      <c r="P78" s="1"/>
      <c r="Q78" s="1"/>
      <c r="R78" s="1"/>
    </row>
    <row r="79" spans="1:18" s="3" customFormat="1" ht="29.1" customHeight="1">
      <c r="A79" s="1"/>
      <c r="B79" s="1"/>
      <c r="C79" s="1"/>
      <c r="D79" s="1"/>
      <c r="E79" s="1"/>
      <c r="F79" s="1"/>
      <c r="G79" s="1"/>
      <c r="H79" s="1"/>
      <c r="I79" s="1"/>
      <c r="J79" s="1"/>
      <c r="K79" s="1"/>
      <c r="L79" s="1"/>
      <c r="M79" s="1"/>
      <c r="N79" s="1"/>
      <c r="O79" s="1"/>
      <c r="P79" s="1"/>
      <c r="Q79" s="1"/>
      <c r="R79" s="1"/>
    </row>
    <row r="80" spans="1:18" s="3" customFormat="1" ht="29.1" customHeight="1">
      <c r="A80" s="1"/>
      <c r="B80" s="1"/>
      <c r="C80" s="1"/>
      <c r="D80" s="1"/>
      <c r="E80" s="1"/>
      <c r="F80" s="1"/>
      <c r="G80" s="1"/>
      <c r="H80" s="1"/>
      <c r="I80" s="1"/>
      <c r="J80" s="1"/>
      <c r="K80" s="1"/>
      <c r="L80" s="1"/>
      <c r="M80" s="1"/>
      <c r="N80" s="1"/>
      <c r="O80" s="1"/>
      <c r="P80" s="1"/>
      <c r="Q80" s="1"/>
      <c r="R80" s="1"/>
    </row>
    <row r="81" spans="1:18" s="3" customFormat="1" ht="29.1" customHeight="1">
      <c r="A81" s="1"/>
      <c r="B81" s="1"/>
      <c r="C81" s="1"/>
      <c r="D81" s="1"/>
      <c r="E81" s="1"/>
      <c r="F81" s="1"/>
      <c r="G81" s="1"/>
      <c r="H81" s="1"/>
      <c r="I81" s="1"/>
      <c r="J81" s="1"/>
      <c r="K81" s="1"/>
      <c r="L81" s="1"/>
      <c r="M81" s="1"/>
      <c r="N81" s="1"/>
      <c r="O81" s="1"/>
      <c r="P81" s="1"/>
      <c r="Q81" s="1"/>
      <c r="R81" s="1"/>
    </row>
    <row r="82" spans="1:18" s="3" customFormat="1" ht="29.1" customHeight="1">
      <c r="A82" s="1"/>
      <c r="B82" s="1"/>
      <c r="C82" s="1"/>
      <c r="D82" s="1"/>
      <c r="E82" s="1"/>
      <c r="F82" s="1"/>
      <c r="G82" s="1"/>
      <c r="H82" s="1"/>
      <c r="I82" s="1"/>
      <c r="J82" s="1"/>
      <c r="K82" s="1"/>
      <c r="L82" s="1"/>
      <c r="M82" s="1"/>
      <c r="N82" s="1"/>
      <c r="O82" s="1"/>
      <c r="P82" s="1"/>
      <c r="Q82" s="1"/>
      <c r="R82" s="1"/>
    </row>
    <row r="83" spans="1:18" s="3" customFormat="1" ht="29.1" customHeight="1">
      <c r="A83" s="1"/>
      <c r="B83" s="1"/>
      <c r="C83" s="1"/>
      <c r="D83" s="1"/>
      <c r="E83" s="1"/>
      <c r="F83" s="1"/>
      <c r="G83" s="1"/>
      <c r="H83" s="1"/>
      <c r="I83" s="1"/>
      <c r="J83" s="1"/>
      <c r="K83" s="1"/>
      <c r="L83" s="1"/>
      <c r="M83" s="1"/>
      <c r="N83" s="1"/>
      <c r="O83" s="1"/>
      <c r="P83" s="1"/>
      <c r="Q83" s="1"/>
      <c r="R83" s="1"/>
    </row>
    <row r="84" spans="1:18" s="3" customFormat="1" ht="29.1" customHeight="1">
      <c r="A84" s="1"/>
      <c r="B84" s="1"/>
      <c r="C84" s="1"/>
      <c r="D84" s="1"/>
      <c r="E84" s="1"/>
      <c r="F84" s="1"/>
      <c r="G84" s="1"/>
      <c r="H84" s="1"/>
      <c r="I84" s="1"/>
      <c r="J84" s="1"/>
      <c r="K84" s="1"/>
      <c r="L84" s="1"/>
      <c r="M84" s="1"/>
      <c r="N84" s="1"/>
      <c r="O84" s="1"/>
      <c r="P84" s="1"/>
      <c r="Q84" s="1"/>
      <c r="R84" s="1"/>
    </row>
    <row r="85" spans="1:18" s="3" customFormat="1" ht="29.1" customHeight="1">
      <c r="A85" s="1"/>
      <c r="B85" s="1"/>
      <c r="C85" s="1"/>
      <c r="D85" s="1"/>
      <c r="E85" s="1"/>
      <c r="F85" s="1"/>
      <c r="G85" s="1"/>
      <c r="H85" s="1"/>
      <c r="I85" s="1"/>
      <c r="J85" s="1"/>
      <c r="K85" s="1"/>
      <c r="L85" s="1"/>
      <c r="M85" s="1"/>
      <c r="N85" s="1"/>
      <c r="O85" s="1"/>
      <c r="P85" s="1"/>
      <c r="Q85" s="1"/>
      <c r="R85" s="1"/>
    </row>
    <row r="86" spans="1:18" s="3" customFormat="1" ht="29.1" customHeight="1">
      <c r="A86" s="1"/>
      <c r="B86" s="1"/>
      <c r="C86" s="1"/>
      <c r="D86" s="1"/>
      <c r="E86" s="1"/>
      <c r="F86" s="1"/>
      <c r="G86" s="1"/>
      <c r="H86" s="1"/>
      <c r="I86" s="1"/>
      <c r="J86" s="1"/>
      <c r="K86" s="1"/>
      <c r="L86" s="1"/>
      <c r="M86" s="1"/>
      <c r="N86" s="1"/>
      <c r="O86" s="1"/>
      <c r="P86" s="1"/>
      <c r="Q86" s="1"/>
      <c r="R86" s="1"/>
    </row>
    <row r="87" spans="1:18" s="3" customFormat="1" ht="29.1" customHeight="1">
      <c r="A87" s="1"/>
      <c r="B87" s="1"/>
      <c r="C87" s="1"/>
      <c r="D87" s="1"/>
      <c r="E87" s="1"/>
      <c r="F87" s="1"/>
      <c r="G87" s="1"/>
      <c r="H87" s="1"/>
      <c r="I87" s="1"/>
      <c r="J87" s="1"/>
      <c r="K87" s="1"/>
      <c r="L87" s="1"/>
      <c r="M87" s="1"/>
      <c r="N87" s="1"/>
      <c r="O87" s="1"/>
      <c r="P87" s="1"/>
      <c r="Q87" s="1"/>
      <c r="R87" s="1"/>
    </row>
    <row r="88" spans="1:18" s="3" customFormat="1" ht="29.1" customHeight="1">
      <c r="A88" s="1"/>
      <c r="B88" s="1"/>
      <c r="C88" s="1"/>
      <c r="D88" s="1"/>
      <c r="E88" s="1"/>
      <c r="F88" s="1"/>
      <c r="G88" s="1"/>
      <c r="H88" s="1"/>
      <c r="I88" s="1"/>
      <c r="J88" s="1"/>
      <c r="K88" s="1"/>
      <c r="L88" s="1"/>
      <c r="M88" s="1"/>
      <c r="N88" s="1"/>
      <c r="O88" s="1"/>
      <c r="P88" s="1"/>
      <c r="Q88" s="1"/>
      <c r="R88" s="1"/>
    </row>
    <row r="89" spans="1:18" s="3" customFormat="1" ht="29.1" customHeight="1">
      <c r="A89" s="1"/>
      <c r="B89" s="1"/>
      <c r="C89" s="1"/>
      <c r="D89" s="1"/>
      <c r="E89" s="1"/>
      <c r="F89" s="1"/>
      <c r="G89" s="1"/>
      <c r="H89" s="1"/>
      <c r="I89" s="1"/>
      <c r="J89" s="1"/>
      <c r="K89" s="1"/>
      <c r="L89" s="1"/>
      <c r="M89" s="1"/>
      <c r="N89" s="1"/>
      <c r="O89" s="1"/>
      <c r="P89" s="1"/>
      <c r="Q89" s="1"/>
      <c r="R89" s="1"/>
    </row>
    <row r="90" spans="1:18" s="3" customFormat="1" ht="29.1" customHeight="1">
      <c r="A90" s="1"/>
      <c r="B90" s="1"/>
      <c r="C90" s="1"/>
      <c r="D90" s="1"/>
      <c r="E90" s="1"/>
      <c r="F90" s="1"/>
      <c r="G90" s="1"/>
      <c r="H90" s="1"/>
      <c r="I90" s="1"/>
      <c r="J90" s="1"/>
      <c r="K90" s="1"/>
      <c r="L90" s="1"/>
      <c r="M90" s="1"/>
      <c r="N90" s="1"/>
      <c r="O90" s="1"/>
      <c r="P90" s="1"/>
      <c r="Q90" s="1"/>
      <c r="R90" s="1"/>
    </row>
    <row r="91" spans="1:18" s="3" customFormat="1" ht="29.1" customHeight="1">
      <c r="A91" s="1"/>
      <c r="B91" s="1"/>
      <c r="C91" s="1"/>
      <c r="D91" s="1"/>
      <c r="E91" s="1"/>
      <c r="F91" s="1"/>
      <c r="G91" s="1"/>
      <c r="H91" s="1"/>
      <c r="I91" s="1"/>
      <c r="J91" s="1"/>
      <c r="K91" s="1"/>
      <c r="L91" s="1"/>
      <c r="M91" s="1"/>
      <c r="N91" s="1"/>
      <c r="O91" s="1"/>
      <c r="P91" s="1"/>
      <c r="Q91" s="1"/>
      <c r="R91" s="1"/>
    </row>
    <row r="92" spans="1:18" s="3" customFormat="1" ht="29.1" customHeight="1">
      <c r="A92" s="1"/>
      <c r="B92" s="1"/>
      <c r="C92" s="1"/>
      <c r="D92" s="1"/>
      <c r="E92" s="1"/>
      <c r="F92" s="1"/>
      <c r="G92" s="1"/>
      <c r="H92" s="1"/>
      <c r="I92" s="1"/>
      <c r="J92" s="1"/>
      <c r="K92" s="1"/>
      <c r="L92" s="1"/>
      <c r="M92" s="1"/>
      <c r="N92" s="1"/>
      <c r="O92" s="1"/>
      <c r="P92" s="1"/>
      <c r="Q92" s="1"/>
      <c r="R92" s="1"/>
    </row>
    <row r="93" spans="1:18" s="3" customFormat="1" ht="29.1" customHeight="1">
      <c r="A93" s="1"/>
      <c r="B93" s="1"/>
      <c r="C93" s="1"/>
      <c r="D93" s="1"/>
      <c r="E93" s="1"/>
      <c r="F93" s="1"/>
      <c r="G93" s="1"/>
      <c r="H93" s="1"/>
      <c r="I93" s="1"/>
      <c r="J93" s="1"/>
      <c r="K93" s="1"/>
      <c r="L93" s="1"/>
      <c r="M93" s="1"/>
      <c r="N93" s="1"/>
      <c r="O93" s="1"/>
      <c r="P93" s="1"/>
      <c r="Q93" s="1"/>
      <c r="R93" s="1"/>
    </row>
    <row r="94" spans="1:18" s="3" customFormat="1" ht="29.1" customHeight="1">
      <c r="A94" s="1"/>
      <c r="B94" s="1"/>
      <c r="C94" s="1"/>
      <c r="D94" s="1"/>
      <c r="E94" s="1"/>
      <c r="F94" s="1"/>
      <c r="G94" s="1"/>
      <c r="H94" s="1"/>
      <c r="I94" s="1"/>
      <c r="J94" s="1"/>
      <c r="K94" s="1"/>
      <c r="L94" s="1"/>
      <c r="M94" s="1"/>
      <c r="N94" s="1"/>
      <c r="O94" s="1"/>
      <c r="P94" s="1"/>
      <c r="Q94" s="1"/>
      <c r="R94" s="1"/>
    </row>
    <row r="95" spans="1:18" s="3" customFormat="1" ht="29.1" customHeight="1">
      <c r="A95" s="1"/>
      <c r="B95" s="1"/>
      <c r="C95" s="1"/>
      <c r="D95" s="1"/>
      <c r="E95" s="1"/>
      <c r="F95" s="1"/>
      <c r="G95" s="1"/>
      <c r="H95" s="1"/>
      <c r="I95" s="1"/>
      <c r="J95" s="1"/>
      <c r="K95" s="1"/>
      <c r="L95" s="1"/>
      <c r="M95" s="1"/>
      <c r="N95" s="1"/>
      <c r="O95" s="1"/>
      <c r="P95" s="1"/>
      <c r="Q95" s="1"/>
      <c r="R95" s="1"/>
    </row>
    <row r="96" spans="1:18" s="3" customFormat="1" ht="29.1" customHeight="1">
      <c r="A96" s="1"/>
      <c r="B96" s="1"/>
      <c r="C96" s="1"/>
      <c r="D96" s="1"/>
      <c r="E96" s="1"/>
      <c r="F96" s="1"/>
      <c r="G96" s="1"/>
      <c r="H96" s="1"/>
      <c r="I96" s="1"/>
      <c r="J96" s="1"/>
      <c r="K96" s="1"/>
      <c r="L96" s="1"/>
      <c r="M96" s="1"/>
      <c r="N96" s="1"/>
      <c r="O96" s="1"/>
      <c r="P96" s="1"/>
      <c r="Q96" s="1"/>
      <c r="R96" s="1"/>
    </row>
    <row r="97" spans="1:18" s="3" customFormat="1" ht="29.1" customHeight="1">
      <c r="A97" s="1"/>
      <c r="B97" s="1"/>
      <c r="C97" s="1"/>
      <c r="D97" s="1"/>
      <c r="E97" s="1"/>
      <c r="F97" s="1"/>
      <c r="G97" s="1"/>
      <c r="H97" s="1"/>
      <c r="I97" s="1"/>
      <c r="J97" s="1"/>
      <c r="K97" s="1"/>
      <c r="L97" s="1"/>
      <c r="M97" s="1"/>
      <c r="N97" s="1"/>
      <c r="O97" s="1"/>
      <c r="P97" s="1"/>
      <c r="Q97" s="1"/>
      <c r="R97" s="1"/>
    </row>
    <row r="98" spans="1:18" s="3" customFormat="1" ht="29.1" customHeight="1">
      <c r="A98" s="1"/>
      <c r="B98" s="1"/>
      <c r="C98" s="1"/>
      <c r="D98" s="1"/>
      <c r="E98" s="1"/>
      <c r="F98" s="1"/>
      <c r="G98" s="1"/>
      <c r="H98" s="1"/>
      <c r="I98" s="1"/>
      <c r="J98" s="1"/>
      <c r="K98" s="1"/>
      <c r="L98" s="1"/>
      <c r="M98" s="1"/>
      <c r="N98" s="1"/>
      <c r="O98" s="1"/>
      <c r="P98" s="1"/>
      <c r="Q98" s="1"/>
      <c r="R98" s="1"/>
    </row>
    <row r="99" spans="1:18" s="3" customFormat="1" ht="29.1" customHeight="1">
      <c r="A99" s="1"/>
      <c r="B99" s="1"/>
      <c r="C99" s="1"/>
      <c r="D99" s="1"/>
      <c r="E99" s="1"/>
      <c r="F99" s="1"/>
      <c r="G99" s="1"/>
      <c r="H99" s="1"/>
      <c r="I99" s="1"/>
      <c r="J99" s="1"/>
      <c r="K99" s="1"/>
      <c r="L99" s="1"/>
      <c r="M99" s="1"/>
      <c r="N99" s="1"/>
      <c r="O99" s="1"/>
      <c r="P99" s="1"/>
      <c r="Q99" s="1"/>
      <c r="R99" s="1"/>
    </row>
    <row r="100" spans="1:18" s="3" customFormat="1" ht="29.1" customHeight="1">
      <c r="A100" s="1"/>
      <c r="B100" s="1"/>
      <c r="C100" s="1"/>
      <c r="D100" s="1"/>
      <c r="E100" s="1"/>
      <c r="F100" s="1"/>
      <c r="G100" s="1"/>
      <c r="H100" s="1"/>
      <c r="I100" s="1"/>
      <c r="J100" s="1"/>
      <c r="K100" s="1"/>
      <c r="L100" s="1"/>
      <c r="M100" s="1"/>
      <c r="N100" s="1"/>
      <c r="O100" s="1"/>
      <c r="P100" s="1"/>
      <c r="Q100" s="1"/>
      <c r="R100" s="1"/>
    </row>
    <row r="101" spans="1:18" s="3" customFormat="1" ht="29.1" customHeight="1">
      <c r="A101" s="1"/>
      <c r="B101" s="1"/>
      <c r="C101" s="1"/>
      <c r="D101" s="1"/>
      <c r="E101" s="1"/>
      <c r="F101" s="1"/>
      <c r="G101" s="1"/>
      <c r="H101" s="1"/>
      <c r="I101" s="1"/>
      <c r="J101" s="1"/>
      <c r="K101" s="1"/>
      <c r="L101" s="1"/>
      <c r="M101" s="1"/>
      <c r="N101" s="1"/>
      <c r="O101" s="1"/>
      <c r="P101" s="1"/>
      <c r="Q101" s="1"/>
      <c r="R101" s="1"/>
    </row>
    <row r="102" spans="1:18" s="3" customFormat="1" ht="29.1" customHeight="1">
      <c r="A102" s="1"/>
      <c r="B102" s="1"/>
      <c r="C102" s="1"/>
      <c r="D102" s="1"/>
      <c r="E102" s="1"/>
      <c r="F102" s="1"/>
      <c r="G102" s="1"/>
      <c r="H102" s="1"/>
      <c r="I102" s="1"/>
      <c r="J102" s="1"/>
      <c r="K102" s="1"/>
      <c r="L102" s="1"/>
      <c r="M102" s="1"/>
      <c r="N102" s="1"/>
      <c r="O102" s="1"/>
      <c r="P102" s="1"/>
      <c r="Q102" s="1"/>
      <c r="R102" s="1"/>
    </row>
    <row r="103" spans="1:18" s="3" customFormat="1" ht="29.1" customHeight="1">
      <c r="A103" s="1"/>
      <c r="B103" s="1"/>
      <c r="C103" s="1"/>
      <c r="D103" s="1"/>
      <c r="E103" s="1"/>
      <c r="F103" s="1"/>
      <c r="G103" s="1"/>
      <c r="H103" s="1"/>
      <c r="I103" s="1"/>
      <c r="J103" s="1"/>
      <c r="K103" s="1"/>
      <c r="L103" s="1"/>
      <c r="M103" s="1"/>
      <c r="N103" s="1"/>
      <c r="O103" s="1"/>
      <c r="P103" s="1"/>
      <c r="Q103" s="1"/>
      <c r="R103" s="1"/>
    </row>
    <row r="104" spans="1:18" s="3" customFormat="1" ht="29.1" customHeight="1">
      <c r="A104" s="1"/>
      <c r="B104" s="1"/>
      <c r="C104" s="1"/>
      <c r="D104" s="1"/>
      <c r="E104" s="1"/>
      <c r="F104" s="1"/>
      <c r="G104" s="1"/>
      <c r="H104" s="1"/>
      <c r="I104" s="1"/>
      <c r="J104" s="1"/>
      <c r="K104" s="1"/>
      <c r="L104" s="1"/>
      <c r="M104" s="1"/>
      <c r="N104" s="1"/>
      <c r="O104" s="1"/>
      <c r="P104" s="1"/>
      <c r="Q104" s="1"/>
      <c r="R104" s="1"/>
    </row>
    <row r="105" spans="1:18" s="3" customFormat="1" ht="29.1" customHeight="1">
      <c r="A105" s="1"/>
      <c r="B105" s="1"/>
      <c r="C105" s="1"/>
      <c r="D105" s="1"/>
      <c r="E105" s="1"/>
      <c r="F105" s="1"/>
      <c r="G105" s="1"/>
      <c r="H105" s="1"/>
      <c r="I105" s="1"/>
      <c r="J105" s="1"/>
      <c r="K105" s="1"/>
      <c r="L105" s="1"/>
      <c r="M105" s="1"/>
      <c r="N105" s="1"/>
      <c r="O105" s="1"/>
      <c r="P105" s="1"/>
      <c r="Q105" s="1"/>
      <c r="R105" s="1"/>
    </row>
    <row r="106" spans="1:18" s="3" customFormat="1" ht="29.1" customHeight="1">
      <c r="A106" s="1"/>
      <c r="B106" s="1"/>
      <c r="C106" s="1"/>
      <c r="D106" s="1"/>
      <c r="E106" s="1"/>
      <c r="F106" s="1"/>
      <c r="G106" s="1"/>
      <c r="H106" s="1"/>
      <c r="I106" s="1"/>
      <c r="J106" s="1"/>
      <c r="K106" s="1"/>
      <c r="L106" s="1"/>
      <c r="M106" s="1"/>
      <c r="N106" s="1"/>
      <c r="O106" s="1"/>
      <c r="P106" s="1"/>
      <c r="Q106" s="1"/>
      <c r="R106" s="1"/>
    </row>
    <row r="107" spans="1:18" s="3" customFormat="1" ht="29.1" customHeight="1">
      <c r="A107" s="1"/>
      <c r="B107" s="1"/>
      <c r="C107" s="1"/>
      <c r="D107" s="1"/>
      <c r="E107" s="1"/>
      <c r="F107" s="1"/>
      <c r="G107" s="1"/>
      <c r="H107" s="1"/>
      <c r="I107" s="1"/>
      <c r="J107" s="1"/>
      <c r="K107" s="1"/>
      <c r="L107" s="1"/>
      <c r="M107" s="1"/>
      <c r="N107" s="1"/>
      <c r="O107" s="1"/>
      <c r="P107" s="1"/>
      <c r="Q107" s="1"/>
      <c r="R107" s="1"/>
    </row>
    <row r="108" spans="1:18" s="3" customFormat="1" ht="29.1" customHeight="1">
      <c r="A108" s="1"/>
      <c r="B108" s="1"/>
      <c r="C108" s="1"/>
      <c r="D108" s="1"/>
      <c r="E108" s="1"/>
      <c r="F108" s="1"/>
      <c r="G108" s="1"/>
      <c r="H108" s="1"/>
      <c r="I108" s="1"/>
      <c r="J108" s="1"/>
      <c r="K108" s="1"/>
      <c r="L108" s="1"/>
      <c r="M108" s="1"/>
      <c r="N108" s="1"/>
      <c r="O108" s="1"/>
      <c r="P108" s="1"/>
      <c r="Q108" s="1"/>
      <c r="R108" s="1"/>
    </row>
    <row r="109" spans="1:18" s="3" customFormat="1" ht="29.1" customHeight="1">
      <c r="A109" s="1"/>
      <c r="B109" s="1"/>
      <c r="C109" s="1"/>
      <c r="D109" s="1"/>
      <c r="E109" s="1"/>
      <c r="F109" s="1"/>
      <c r="G109" s="1"/>
      <c r="H109" s="1"/>
      <c r="I109" s="1"/>
      <c r="J109" s="1"/>
      <c r="K109" s="1"/>
      <c r="L109" s="1"/>
      <c r="M109" s="1"/>
      <c r="N109" s="1"/>
      <c r="O109" s="1"/>
      <c r="P109" s="1"/>
      <c r="Q109" s="1"/>
      <c r="R109" s="1"/>
    </row>
    <row r="110" spans="1:18" s="3" customFormat="1" ht="29.1" customHeight="1">
      <c r="A110" s="1"/>
      <c r="B110" s="1"/>
      <c r="C110" s="1"/>
      <c r="D110" s="1"/>
      <c r="E110" s="1"/>
      <c r="F110" s="1"/>
      <c r="G110" s="1"/>
      <c r="H110" s="1"/>
      <c r="I110" s="1"/>
      <c r="J110" s="1"/>
      <c r="K110" s="1"/>
      <c r="L110" s="1"/>
      <c r="M110" s="1"/>
      <c r="N110" s="1"/>
      <c r="O110" s="1"/>
      <c r="P110" s="1"/>
      <c r="Q110" s="1"/>
      <c r="R110" s="1"/>
    </row>
    <row r="111" spans="1:18" s="3" customFormat="1" ht="29.1" customHeight="1">
      <c r="A111" s="1"/>
      <c r="B111" s="1"/>
      <c r="C111" s="1"/>
      <c r="D111" s="1"/>
      <c r="E111" s="1"/>
      <c r="F111" s="1"/>
      <c r="G111" s="1"/>
      <c r="H111" s="1"/>
      <c r="I111" s="1"/>
      <c r="J111" s="1"/>
      <c r="K111" s="1"/>
      <c r="L111" s="1"/>
      <c r="M111" s="1"/>
      <c r="N111" s="1"/>
      <c r="O111" s="1"/>
      <c r="P111" s="1"/>
      <c r="Q111" s="1"/>
      <c r="R111" s="1"/>
    </row>
    <row r="112" spans="1:18" s="3" customFormat="1" ht="29.1" customHeight="1">
      <c r="A112" s="1"/>
      <c r="B112" s="1"/>
      <c r="C112" s="1"/>
      <c r="D112" s="1"/>
      <c r="E112" s="1"/>
      <c r="F112" s="1"/>
      <c r="G112" s="1"/>
      <c r="H112" s="1"/>
      <c r="I112" s="1"/>
      <c r="J112" s="1"/>
      <c r="K112" s="1"/>
      <c r="L112" s="1"/>
      <c r="M112" s="1"/>
      <c r="N112" s="1"/>
      <c r="O112" s="1"/>
      <c r="P112" s="1"/>
      <c r="Q112" s="1"/>
      <c r="R112" s="1"/>
    </row>
    <row r="113" spans="1:18" s="3" customFormat="1" ht="29.1" customHeight="1">
      <c r="A113" s="1"/>
      <c r="B113" s="1"/>
      <c r="C113" s="1"/>
      <c r="D113" s="1"/>
      <c r="E113" s="1"/>
      <c r="F113" s="1"/>
      <c r="G113" s="1"/>
      <c r="H113" s="1"/>
      <c r="I113" s="1"/>
      <c r="J113" s="1"/>
      <c r="K113" s="1"/>
      <c r="L113" s="1"/>
      <c r="M113" s="1"/>
      <c r="N113" s="1"/>
      <c r="O113" s="1"/>
      <c r="P113" s="1"/>
      <c r="Q113" s="1"/>
      <c r="R113" s="1"/>
    </row>
    <row r="114" spans="1:18" s="3" customFormat="1" ht="29.1" customHeight="1">
      <c r="A114" s="1"/>
      <c r="B114" s="1"/>
      <c r="C114" s="1"/>
      <c r="D114" s="1"/>
      <c r="E114" s="1"/>
      <c r="F114" s="1"/>
      <c r="G114" s="1"/>
      <c r="H114" s="1"/>
      <c r="I114" s="1"/>
      <c r="J114" s="1"/>
      <c r="K114" s="1"/>
      <c r="L114" s="1"/>
      <c r="M114" s="1"/>
      <c r="N114" s="1"/>
      <c r="O114" s="1"/>
      <c r="P114" s="1"/>
      <c r="Q114" s="1"/>
      <c r="R114" s="1"/>
    </row>
    <row r="115" spans="1:18" s="3" customFormat="1" ht="29.1" customHeight="1">
      <c r="A115" s="1"/>
      <c r="B115" s="1"/>
      <c r="C115" s="1"/>
      <c r="D115" s="1"/>
      <c r="E115" s="1"/>
      <c r="F115" s="1"/>
      <c r="G115" s="1"/>
      <c r="H115" s="1"/>
      <c r="I115" s="1"/>
      <c r="J115" s="1"/>
      <c r="K115" s="1"/>
      <c r="L115" s="1"/>
      <c r="M115" s="1"/>
      <c r="N115" s="1"/>
      <c r="O115" s="1"/>
      <c r="P115" s="1"/>
      <c r="Q115" s="1"/>
      <c r="R115" s="1"/>
    </row>
    <row r="116" spans="1:18" s="3" customFormat="1" ht="29.1" customHeight="1">
      <c r="A116" s="1"/>
      <c r="B116" s="1"/>
      <c r="C116" s="1"/>
      <c r="D116" s="1"/>
      <c r="E116" s="1"/>
      <c r="F116" s="1"/>
      <c r="G116" s="1"/>
      <c r="H116" s="1"/>
      <c r="I116" s="1"/>
      <c r="J116" s="1"/>
      <c r="K116" s="1"/>
      <c r="L116" s="1"/>
      <c r="M116" s="1"/>
      <c r="N116" s="1"/>
      <c r="O116" s="1"/>
      <c r="P116" s="1"/>
      <c r="Q116" s="1"/>
      <c r="R116" s="1"/>
    </row>
    <row r="117" spans="1:18" s="3" customFormat="1" ht="29.1" customHeight="1">
      <c r="A117" s="1"/>
      <c r="B117" s="1"/>
      <c r="C117" s="1"/>
      <c r="D117" s="1"/>
      <c r="E117" s="1"/>
      <c r="F117" s="1"/>
      <c r="G117" s="1"/>
      <c r="H117" s="1"/>
      <c r="I117" s="1"/>
      <c r="J117" s="1"/>
      <c r="K117" s="1"/>
      <c r="L117" s="1"/>
      <c r="M117" s="1"/>
      <c r="N117" s="1"/>
      <c r="O117" s="1"/>
      <c r="P117" s="1"/>
      <c r="Q117" s="1"/>
      <c r="R117" s="1"/>
    </row>
    <row r="118" spans="1:18" s="3" customFormat="1" ht="29.1" customHeight="1">
      <c r="A118" s="1"/>
      <c r="B118" s="1"/>
      <c r="C118" s="1"/>
      <c r="D118" s="1"/>
      <c r="E118" s="1"/>
      <c r="F118" s="1"/>
      <c r="G118" s="1"/>
      <c r="H118" s="1"/>
      <c r="I118" s="1"/>
      <c r="J118" s="1"/>
      <c r="K118" s="1"/>
      <c r="L118" s="1"/>
      <c r="M118" s="1"/>
      <c r="N118" s="1"/>
      <c r="O118" s="1"/>
      <c r="P118" s="1"/>
      <c r="Q118" s="1"/>
      <c r="R118" s="1"/>
    </row>
    <row r="119" spans="1:18" s="3" customFormat="1" ht="29.1" customHeight="1">
      <c r="A119" s="1"/>
      <c r="B119" s="1"/>
      <c r="C119" s="1"/>
      <c r="D119" s="1"/>
      <c r="E119" s="1"/>
      <c r="F119" s="1"/>
      <c r="G119" s="1"/>
      <c r="H119" s="1"/>
      <c r="I119" s="1"/>
      <c r="J119" s="1"/>
      <c r="K119" s="1"/>
      <c r="L119" s="1"/>
      <c r="M119" s="1"/>
      <c r="N119" s="1"/>
      <c r="O119" s="1"/>
      <c r="P119" s="1"/>
      <c r="Q119" s="1"/>
      <c r="R119" s="1"/>
    </row>
    <row r="120" spans="1:18" s="3" customFormat="1" ht="29.1" customHeight="1">
      <c r="A120" s="1"/>
      <c r="B120" s="1"/>
      <c r="C120" s="1"/>
      <c r="D120" s="1"/>
      <c r="E120" s="1"/>
      <c r="F120" s="1"/>
      <c r="G120" s="1"/>
      <c r="H120" s="1"/>
      <c r="I120" s="1"/>
      <c r="J120" s="1"/>
      <c r="K120" s="1"/>
      <c r="L120" s="1"/>
      <c r="M120" s="1"/>
      <c r="N120" s="1"/>
      <c r="O120" s="1"/>
      <c r="P120" s="1"/>
      <c r="Q120" s="1"/>
      <c r="R120" s="1"/>
    </row>
    <row r="121" spans="1:18" s="3" customFormat="1" ht="29.1" customHeight="1">
      <c r="A121" s="1"/>
      <c r="B121" s="1"/>
      <c r="C121" s="1"/>
      <c r="D121" s="1"/>
      <c r="E121" s="1"/>
      <c r="F121" s="1"/>
      <c r="G121" s="1"/>
      <c r="H121" s="1"/>
      <c r="I121" s="1"/>
      <c r="J121" s="1"/>
      <c r="K121" s="1"/>
      <c r="L121" s="1"/>
      <c r="M121" s="1"/>
      <c r="N121" s="1"/>
      <c r="O121" s="1"/>
      <c r="P121" s="1"/>
      <c r="Q121" s="1"/>
      <c r="R121" s="1"/>
    </row>
    <row r="122" spans="1:18" s="3" customFormat="1" ht="29.1" customHeight="1">
      <c r="A122" s="1"/>
      <c r="B122" s="1"/>
      <c r="C122" s="1"/>
      <c r="D122" s="1"/>
      <c r="E122" s="1"/>
      <c r="F122" s="1"/>
      <c r="G122" s="1"/>
      <c r="H122" s="1"/>
      <c r="I122" s="1"/>
      <c r="J122" s="1"/>
      <c r="K122" s="1"/>
      <c r="L122" s="1"/>
      <c r="M122" s="1"/>
      <c r="N122" s="1"/>
      <c r="O122" s="1"/>
      <c r="P122" s="1"/>
      <c r="Q122" s="1"/>
      <c r="R122" s="1"/>
    </row>
    <row r="123" spans="1:18" s="3" customFormat="1" ht="29.1" customHeight="1">
      <c r="A123" s="1"/>
      <c r="B123" s="1"/>
      <c r="C123" s="1"/>
      <c r="D123" s="1"/>
      <c r="E123" s="1"/>
      <c r="F123" s="1"/>
      <c r="G123" s="1"/>
      <c r="H123" s="1"/>
      <c r="I123" s="1"/>
      <c r="J123" s="1"/>
      <c r="K123" s="1"/>
      <c r="L123" s="1"/>
      <c r="M123" s="1"/>
      <c r="N123" s="1"/>
      <c r="O123" s="1"/>
      <c r="P123" s="1"/>
      <c r="Q123" s="1"/>
      <c r="R123" s="1"/>
    </row>
    <row r="124" spans="1:18" s="3" customFormat="1" ht="29.1" customHeight="1">
      <c r="A124" s="1"/>
      <c r="B124" s="1"/>
      <c r="C124" s="1"/>
      <c r="D124" s="1"/>
      <c r="E124" s="1"/>
      <c r="F124" s="1"/>
      <c r="G124" s="1"/>
      <c r="H124" s="1"/>
      <c r="I124" s="1"/>
      <c r="J124" s="1"/>
      <c r="K124" s="1"/>
      <c r="L124" s="1"/>
      <c r="M124" s="1"/>
      <c r="N124" s="1"/>
      <c r="O124" s="1"/>
      <c r="P124" s="1"/>
      <c r="Q124" s="1"/>
      <c r="R124" s="1"/>
    </row>
    <row r="125" spans="1:18" s="3" customFormat="1" ht="29.1" customHeight="1">
      <c r="A125" s="1"/>
      <c r="B125" s="1"/>
      <c r="C125" s="1"/>
      <c r="D125" s="1"/>
      <c r="E125" s="1"/>
      <c r="F125" s="1"/>
      <c r="G125" s="1"/>
      <c r="H125" s="1"/>
      <c r="I125" s="1"/>
      <c r="J125" s="1"/>
      <c r="K125" s="1"/>
      <c r="L125" s="1"/>
      <c r="M125" s="1"/>
      <c r="N125" s="1"/>
      <c r="O125" s="1"/>
      <c r="P125" s="1"/>
      <c r="Q125" s="1"/>
      <c r="R125" s="1"/>
    </row>
    <row r="126" spans="1:18" s="3" customFormat="1" ht="29.1" customHeight="1">
      <c r="A126" s="1"/>
      <c r="B126" s="1"/>
      <c r="C126" s="1"/>
      <c r="D126" s="1"/>
      <c r="E126" s="1"/>
      <c r="F126" s="1"/>
      <c r="G126" s="1"/>
      <c r="H126" s="1"/>
      <c r="I126" s="1"/>
      <c r="J126" s="1"/>
      <c r="K126" s="1"/>
      <c r="L126" s="1"/>
      <c r="M126" s="1"/>
      <c r="N126" s="1"/>
      <c r="O126" s="1"/>
      <c r="P126" s="1"/>
      <c r="Q126" s="1"/>
      <c r="R126" s="1"/>
    </row>
    <row r="127" spans="1:18" s="3" customFormat="1" ht="29.1" customHeight="1">
      <c r="A127" s="1"/>
      <c r="B127" s="1"/>
      <c r="C127" s="1"/>
      <c r="D127" s="1"/>
      <c r="E127" s="1"/>
      <c r="F127" s="1"/>
      <c r="G127" s="1"/>
      <c r="H127" s="1"/>
      <c r="I127" s="1"/>
      <c r="J127" s="1"/>
      <c r="K127" s="1"/>
      <c r="L127" s="1"/>
      <c r="M127" s="1"/>
      <c r="N127" s="1"/>
      <c r="O127" s="1"/>
      <c r="P127" s="1"/>
      <c r="Q127" s="1"/>
      <c r="R127" s="1"/>
    </row>
    <row r="128" spans="1:18" s="3" customFormat="1" ht="29.1" customHeight="1">
      <c r="A128" s="1"/>
      <c r="B128" s="1"/>
      <c r="C128" s="1"/>
      <c r="D128" s="1"/>
      <c r="E128" s="1"/>
      <c r="F128" s="1"/>
      <c r="G128" s="1"/>
      <c r="H128" s="1"/>
      <c r="I128" s="1"/>
      <c r="J128" s="1"/>
      <c r="K128" s="1"/>
      <c r="L128" s="1"/>
      <c r="M128" s="1"/>
      <c r="N128" s="1"/>
      <c r="O128" s="1"/>
      <c r="P128" s="1"/>
      <c r="Q128" s="1"/>
      <c r="R128" s="1"/>
    </row>
    <row r="129" spans="1:18" s="3" customFormat="1" ht="29.1" customHeight="1">
      <c r="A129" s="1"/>
      <c r="B129" s="1"/>
      <c r="C129" s="1"/>
      <c r="D129" s="1"/>
      <c r="E129" s="1"/>
      <c r="F129" s="1"/>
      <c r="G129" s="1"/>
      <c r="H129" s="1"/>
      <c r="I129" s="1"/>
      <c r="J129" s="1"/>
      <c r="K129" s="1"/>
      <c r="L129" s="1"/>
      <c r="M129" s="1"/>
      <c r="N129" s="1"/>
      <c r="O129" s="1"/>
      <c r="P129" s="1"/>
      <c r="Q129" s="1"/>
      <c r="R129" s="1"/>
    </row>
    <row r="130" spans="1:18" s="3" customFormat="1" ht="29.1" customHeight="1">
      <c r="A130" s="1"/>
      <c r="B130" s="1"/>
      <c r="C130" s="1"/>
      <c r="D130" s="1"/>
      <c r="E130" s="1"/>
      <c r="F130" s="1"/>
      <c r="G130" s="1"/>
      <c r="H130" s="1"/>
      <c r="I130" s="1"/>
      <c r="J130" s="1"/>
      <c r="K130" s="1"/>
      <c r="L130" s="1"/>
      <c r="M130" s="1"/>
      <c r="N130" s="1"/>
      <c r="O130" s="1"/>
      <c r="P130" s="1"/>
      <c r="Q130" s="1"/>
      <c r="R130" s="1"/>
    </row>
    <row r="131" spans="1:18" s="3" customFormat="1" ht="29.1" customHeight="1">
      <c r="A131" s="1"/>
      <c r="B131" s="1"/>
      <c r="C131" s="1"/>
      <c r="D131" s="1"/>
      <c r="E131" s="1"/>
      <c r="F131" s="1"/>
      <c r="G131" s="1"/>
      <c r="H131" s="1"/>
      <c r="I131" s="1"/>
      <c r="J131" s="1"/>
      <c r="K131" s="1"/>
      <c r="L131" s="1"/>
      <c r="M131" s="1"/>
      <c r="N131" s="1"/>
      <c r="O131" s="1"/>
      <c r="P131" s="1"/>
      <c r="Q131" s="1"/>
      <c r="R131" s="1"/>
    </row>
    <row r="132" spans="1:18" s="3" customFormat="1" ht="29.1" customHeight="1">
      <c r="A132" s="1"/>
      <c r="B132" s="1"/>
      <c r="C132" s="1"/>
      <c r="D132" s="1"/>
      <c r="E132" s="1"/>
      <c r="F132" s="1"/>
      <c r="G132" s="1"/>
      <c r="H132" s="1"/>
      <c r="I132" s="1"/>
      <c r="J132" s="1"/>
      <c r="K132" s="1"/>
      <c r="L132" s="1"/>
      <c r="M132" s="1"/>
      <c r="N132" s="1"/>
      <c r="O132" s="1"/>
      <c r="P132" s="1"/>
      <c r="Q132" s="1"/>
      <c r="R132" s="1"/>
    </row>
    <row r="133" spans="1:18" s="3" customFormat="1" ht="29.1" customHeight="1">
      <c r="A133" s="1"/>
      <c r="B133" s="1"/>
      <c r="C133" s="1"/>
      <c r="D133" s="1"/>
      <c r="E133" s="1"/>
      <c r="F133" s="1"/>
      <c r="G133" s="1"/>
      <c r="H133" s="1"/>
      <c r="I133" s="1"/>
      <c r="J133" s="1"/>
      <c r="K133" s="1"/>
      <c r="L133" s="1"/>
      <c r="M133" s="1"/>
      <c r="N133" s="1"/>
      <c r="O133" s="1"/>
      <c r="P133" s="1"/>
      <c r="Q133" s="1"/>
      <c r="R133" s="1"/>
    </row>
    <row r="134" spans="1:18" s="3" customFormat="1" ht="29.1" customHeight="1">
      <c r="A134" s="1"/>
      <c r="B134" s="1"/>
      <c r="C134" s="1"/>
      <c r="D134" s="1"/>
      <c r="E134" s="1"/>
      <c r="F134" s="1"/>
      <c r="G134" s="1"/>
      <c r="H134" s="1"/>
      <c r="I134" s="1"/>
      <c r="J134" s="1"/>
      <c r="K134" s="1"/>
      <c r="L134" s="1"/>
      <c r="M134" s="1"/>
      <c r="N134" s="1"/>
      <c r="O134" s="1"/>
      <c r="P134" s="1"/>
      <c r="Q134" s="1"/>
      <c r="R134" s="1"/>
    </row>
    <row r="135" spans="1:18" s="3" customFormat="1" ht="29.1" customHeight="1">
      <c r="A135" s="1"/>
      <c r="B135" s="1"/>
      <c r="C135" s="1"/>
      <c r="D135" s="1"/>
      <c r="E135" s="1"/>
      <c r="F135" s="1"/>
      <c r="G135" s="1"/>
      <c r="H135" s="1"/>
      <c r="I135" s="1"/>
      <c r="J135" s="1"/>
      <c r="K135" s="1"/>
      <c r="L135" s="1"/>
      <c r="M135" s="1"/>
      <c r="N135" s="1"/>
      <c r="O135" s="1"/>
      <c r="P135" s="1"/>
      <c r="Q135" s="1"/>
      <c r="R135" s="1"/>
    </row>
    <row r="136" spans="1:18" s="3" customFormat="1" ht="29.1" customHeight="1">
      <c r="A136" s="1"/>
      <c r="B136" s="1"/>
      <c r="C136" s="1"/>
      <c r="D136" s="1"/>
      <c r="E136" s="1"/>
      <c r="F136" s="1"/>
      <c r="G136" s="1"/>
      <c r="H136" s="1"/>
      <c r="I136" s="1"/>
      <c r="J136" s="1"/>
      <c r="K136" s="1"/>
      <c r="L136" s="1"/>
      <c r="M136" s="1"/>
      <c r="N136" s="1"/>
      <c r="O136" s="1"/>
      <c r="P136" s="1"/>
      <c r="Q136" s="1"/>
      <c r="R136" s="1"/>
    </row>
    <row r="137" spans="1:18" s="3" customFormat="1" ht="29.1" customHeight="1">
      <c r="A137" s="1"/>
      <c r="B137" s="1"/>
      <c r="C137" s="1"/>
      <c r="D137" s="1"/>
      <c r="E137" s="1"/>
      <c r="F137" s="1"/>
      <c r="G137" s="1"/>
      <c r="H137" s="1"/>
      <c r="I137" s="1"/>
      <c r="J137" s="1"/>
      <c r="K137" s="1"/>
      <c r="L137" s="1"/>
      <c r="M137" s="1"/>
      <c r="N137" s="1"/>
      <c r="O137" s="1"/>
      <c r="P137" s="1"/>
      <c r="Q137" s="1"/>
      <c r="R137" s="1"/>
    </row>
    <row r="138" spans="1:18" s="3" customFormat="1" ht="29.1" customHeight="1">
      <c r="A138" s="1"/>
      <c r="B138" s="1"/>
      <c r="C138" s="1"/>
      <c r="D138" s="1"/>
      <c r="E138" s="1"/>
      <c r="F138" s="1"/>
      <c r="G138" s="1"/>
      <c r="H138" s="1"/>
      <c r="I138" s="1"/>
      <c r="J138" s="1"/>
      <c r="K138" s="1"/>
      <c r="L138" s="1"/>
      <c r="M138" s="1"/>
      <c r="N138" s="1"/>
      <c r="O138" s="1"/>
      <c r="P138" s="1"/>
      <c r="Q138" s="1"/>
      <c r="R138" s="1"/>
    </row>
    <row r="139" spans="1:18" s="3" customFormat="1" ht="29.1" customHeight="1">
      <c r="A139" s="1"/>
      <c r="B139" s="1"/>
      <c r="C139" s="1"/>
      <c r="D139" s="1"/>
      <c r="E139" s="1"/>
      <c r="F139" s="1"/>
      <c r="G139" s="1"/>
      <c r="H139" s="1"/>
      <c r="I139" s="1"/>
      <c r="J139" s="1"/>
      <c r="K139" s="1"/>
      <c r="L139" s="1"/>
      <c r="M139" s="1"/>
      <c r="N139" s="1"/>
      <c r="O139" s="1"/>
      <c r="P139" s="1"/>
      <c r="Q139" s="1"/>
      <c r="R139" s="1"/>
    </row>
    <row r="140" spans="1:18" s="3" customFormat="1" ht="29.1" customHeight="1">
      <c r="A140" s="1"/>
      <c r="B140" s="1"/>
      <c r="C140" s="1"/>
      <c r="D140" s="1"/>
      <c r="E140" s="1"/>
      <c r="F140" s="1"/>
      <c r="G140" s="1"/>
      <c r="H140" s="1"/>
      <c r="I140" s="1"/>
      <c r="J140" s="1"/>
      <c r="K140" s="1"/>
      <c r="L140" s="1"/>
      <c r="M140" s="1"/>
      <c r="N140" s="1"/>
      <c r="O140" s="1"/>
      <c r="P140" s="1"/>
      <c r="Q140" s="1"/>
      <c r="R140" s="1"/>
    </row>
    <row r="141" spans="1:18" s="3" customFormat="1" ht="29.1" customHeight="1">
      <c r="A141" s="1"/>
      <c r="B141" s="1"/>
      <c r="C141" s="1"/>
      <c r="D141" s="1"/>
      <c r="E141" s="1"/>
      <c r="F141" s="1"/>
      <c r="G141" s="1"/>
      <c r="H141" s="1"/>
      <c r="I141" s="1"/>
      <c r="J141" s="1"/>
      <c r="K141" s="1"/>
      <c r="L141" s="1"/>
      <c r="M141" s="1"/>
      <c r="N141" s="1"/>
      <c r="O141" s="1"/>
      <c r="P141" s="1"/>
      <c r="Q141" s="1"/>
      <c r="R141" s="1"/>
    </row>
    <row r="142" spans="1:18" s="3" customFormat="1" ht="29.1" customHeight="1">
      <c r="A142" s="1"/>
      <c r="B142" s="1"/>
      <c r="C142" s="1"/>
      <c r="D142" s="1"/>
      <c r="E142" s="1"/>
      <c r="F142" s="1"/>
      <c r="G142" s="1"/>
      <c r="H142" s="1"/>
      <c r="I142" s="1"/>
      <c r="J142" s="1"/>
      <c r="K142" s="1"/>
      <c r="L142" s="1"/>
      <c r="M142" s="1"/>
      <c r="N142" s="1"/>
      <c r="O142" s="1"/>
      <c r="P142" s="1"/>
      <c r="Q142" s="1"/>
      <c r="R142" s="1"/>
    </row>
    <row r="143" spans="1:18" s="3" customFormat="1" ht="29.1" customHeight="1">
      <c r="A143" s="1"/>
      <c r="B143" s="1"/>
      <c r="C143" s="1"/>
      <c r="D143" s="1"/>
      <c r="E143" s="1"/>
      <c r="F143" s="1"/>
      <c r="G143" s="1"/>
      <c r="H143" s="1"/>
      <c r="I143" s="1"/>
      <c r="J143" s="1"/>
      <c r="K143" s="1"/>
      <c r="L143" s="1"/>
      <c r="M143" s="1"/>
      <c r="N143" s="1"/>
      <c r="O143" s="1"/>
      <c r="P143" s="1"/>
      <c r="Q143" s="1"/>
      <c r="R143" s="1"/>
    </row>
    <row r="144" spans="1:18" s="3" customFormat="1" ht="29.1" customHeight="1">
      <c r="A144" s="1"/>
      <c r="B144" s="1"/>
      <c r="C144" s="1"/>
      <c r="D144" s="1"/>
      <c r="E144" s="1"/>
      <c r="F144" s="1"/>
      <c r="G144" s="1"/>
      <c r="H144" s="1"/>
      <c r="I144" s="1"/>
      <c r="J144" s="1"/>
      <c r="K144" s="1"/>
      <c r="L144" s="1"/>
      <c r="M144" s="1"/>
      <c r="N144" s="1"/>
      <c r="O144" s="1"/>
      <c r="P144" s="1"/>
      <c r="Q144" s="1"/>
      <c r="R144" s="1"/>
    </row>
    <row r="145" spans="1:18" s="3" customFormat="1" ht="29.1" customHeight="1">
      <c r="A145" s="1"/>
      <c r="B145" s="1"/>
      <c r="C145" s="1"/>
      <c r="D145" s="1"/>
      <c r="E145" s="1"/>
      <c r="F145" s="1"/>
      <c r="G145" s="1"/>
      <c r="H145" s="1"/>
      <c r="I145" s="1"/>
      <c r="J145" s="1"/>
      <c r="K145" s="1"/>
      <c r="L145" s="1"/>
      <c r="M145" s="1"/>
      <c r="N145" s="1"/>
      <c r="O145" s="1"/>
      <c r="P145" s="1"/>
      <c r="Q145" s="1"/>
      <c r="R145" s="1"/>
    </row>
    <row r="146" spans="1:18" s="3" customFormat="1" ht="29.1" customHeight="1">
      <c r="A146" s="1"/>
      <c r="B146" s="1"/>
      <c r="C146" s="1"/>
      <c r="D146" s="1"/>
      <c r="E146" s="1"/>
      <c r="F146" s="1"/>
      <c r="G146" s="1"/>
      <c r="H146" s="1"/>
      <c r="I146" s="1"/>
      <c r="J146" s="1"/>
      <c r="K146" s="1"/>
      <c r="L146" s="1"/>
      <c r="M146" s="1"/>
      <c r="N146" s="1"/>
      <c r="O146" s="1"/>
      <c r="P146" s="1"/>
      <c r="Q146" s="1"/>
      <c r="R146" s="1"/>
    </row>
    <row r="147" spans="1:18" s="3" customFormat="1" ht="29.1" customHeight="1">
      <c r="A147" s="1"/>
      <c r="B147" s="1"/>
      <c r="C147" s="1"/>
      <c r="D147" s="1"/>
      <c r="E147" s="1"/>
      <c r="F147" s="1"/>
      <c r="G147" s="1"/>
      <c r="H147" s="1"/>
      <c r="I147" s="1"/>
      <c r="J147" s="1"/>
      <c r="K147" s="1"/>
      <c r="L147" s="1"/>
      <c r="M147" s="1"/>
      <c r="N147" s="1"/>
      <c r="O147" s="1"/>
      <c r="P147" s="1"/>
      <c r="Q147" s="1"/>
      <c r="R147" s="1"/>
    </row>
    <row r="148" spans="1:18" s="3" customFormat="1" ht="29.1" customHeight="1">
      <c r="A148" s="1"/>
      <c r="B148" s="1"/>
      <c r="C148" s="1"/>
      <c r="D148" s="1"/>
      <c r="E148" s="1"/>
      <c r="F148" s="1"/>
      <c r="G148" s="1"/>
      <c r="H148" s="1"/>
      <c r="I148" s="1"/>
      <c r="J148" s="1"/>
      <c r="K148" s="1"/>
      <c r="L148" s="1"/>
      <c r="M148" s="1"/>
      <c r="N148" s="1"/>
      <c r="O148" s="1"/>
      <c r="P148" s="1"/>
      <c r="Q148" s="1"/>
      <c r="R148" s="1"/>
    </row>
    <row r="149" spans="1:18" s="3" customFormat="1" ht="29.1" customHeight="1">
      <c r="A149" s="1"/>
      <c r="B149" s="1"/>
      <c r="C149" s="1"/>
      <c r="D149" s="1"/>
      <c r="E149" s="1"/>
      <c r="F149" s="1"/>
      <c r="G149" s="1"/>
      <c r="H149" s="1"/>
      <c r="I149" s="1"/>
      <c r="J149" s="1"/>
      <c r="K149" s="1"/>
      <c r="L149" s="1"/>
      <c r="M149" s="1"/>
      <c r="N149" s="1"/>
      <c r="O149" s="1"/>
      <c r="P149" s="1"/>
      <c r="Q149" s="1"/>
      <c r="R149" s="1"/>
    </row>
    <row r="150" spans="1:18" s="3" customFormat="1" ht="29.1" customHeight="1">
      <c r="A150" s="1"/>
      <c r="B150" s="1"/>
      <c r="C150" s="1"/>
      <c r="D150" s="1"/>
      <c r="E150" s="1"/>
      <c r="F150" s="1"/>
      <c r="G150" s="1"/>
      <c r="H150" s="1"/>
      <c r="I150" s="1"/>
      <c r="J150" s="1"/>
      <c r="K150" s="1"/>
      <c r="L150" s="1"/>
      <c r="M150" s="1"/>
      <c r="N150" s="1"/>
      <c r="O150" s="1"/>
      <c r="P150" s="1"/>
      <c r="Q150" s="1"/>
      <c r="R150" s="1"/>
    </row>
    <row r="151" spans="1:18" s="3" customFormat="1" ht="29.1" customHeight="1">
      <c r="A151" s="1"/>
      <c r="B151" s="1"/>
      <c r="C151" s="1"/>
      <c r="D151" s="1"/>
      <c r="E151" s="1"/>
      <c r="F151" s="1"/>
      <c r="G151" s="1"/>
      <c r="H151" s="1"/>
      <c r="I151" s="1"/>
      <c r="J151" s="1"/>
      <c r="K151" s="1"/>
      <c r="L151" s="1"/>
      <c r="M151" s="1"/>
      <c r="N151" s="1"/>
      <c r="O151" s="1"/>
      <c r="P151" s="1"/>
      <c r="Q151" s="1"/>
      <c r="R151" s="1"/>
    </row>
    <row r="152" spans="1:18" s="3" customFormat="1" ht="29.1" customHeight="1">
      <c r="A152" s="1"/>
      <c r="B152" s="1"/>
      <c r="C152" s="1"/>
      <c r="D152" s="1"/>
      <c r="E152" s="1"/>
      <c r="F152" s="1"/>
      <c r="G152" s="1"/>
      <c r="H152" s="1"/>
      <c r="I152" s="1"/>
      <c r="J152" s="1"/>
      <c r="K152" s="1"/>
      <c r="L152" s="1"/>
      <c r="M152" s="1"/>
      <c r="N152" s="1"/>
      <c r="O152" s="1"/>
      <c r="P152" s="1"/>
      <c r="Q152" s="1"/>
      <c r="R152" s="1"/>
    </row>
    <row r="153" spans="1:18" s="3" customFormat="1" ht="29.1" customHeight="1">
      <c r="A153" s="1"/>
      <c r="B153" s="1"/>
      <c r="C153" s="1"/>
      <c r="D153" s="1"/>
      <c r="E153" s="1"/>
      <c r="F153" s="1"/>
      <c r="G153" s="1"/>
      <c r="H153" s="1"/>
      <c r="I153" s="1"/>
      <c r="J153" s="1"/>
      <c r="K153" s="1"/>
      <c r="L153" s="1"/>
      <c r="M153" s="1"/>
      <c r="N153" s="1"/>
      <c r="O153" s="1"/>
      <c r="P153" s="1"/>
      <c r="Q153" s="1"/>
      <c r="R153" s="1"/>
    </row>
    <row r="154" spans="1:18" s="3" customFormat="1" ht="29.1" customHeight="1">
      <c r="A154" s="1"/>
      <c r="B154" s="1"/>
      <c r="C154" s="1"/>
      <c r="D154" s="1"/>
      <c r="E154" s="1"/>
      <c r="F154" s="1"/>
      <c r="G154" s="1"/>
      <c r="H154" s="1"/>
      <c r="I154" s="1"/>
      <c r="J154" s="1"/>
      <c r="K154" s="1"/>
      <c r="L154" s="1"/>
      <c r="M154" s="1"/>
      <c r="N154" s="1"/>
      <c r="O154" s="1"/>
      <c r="P154" s="1"/>
      <c r="Q154" s="1"/>
      <c r="R154" s="1"/>
    </row>
    <row r="155" spans="1:18" s="3" customFormat="1" ht="29.1" customHeight="1">
      <c r="A155" s="1"/>
      <c r="B155" s="1"/>
      <c r="C155" s="1"/>
      <c r="D155" s="1"/>
      <c r="E155" s="1"/>
      <c r="F155" s="1"/>
      <c r="G155" s="1"/>
      <c r="H155" s="1"/>
      <c r="I155" s="1"/>
      <c r="J155" s="1"/>
      <c r="K155" s="1"/>
      <c r="L155" s="1"/>
      <c r="M155" s="1"/>
      <c r="N155" s="1"/>
      <c r="O155" s="1"/>
      <c r="P155" s="1"/>
      <c r="Q155" s="1"/>
      <c r="R155" s="1"/>
    </row>
    <row r="156" spans="1:18" s="3" customFormat="1" ht="29.1" customHeight="1">
      <c r="A156" s="1"/>
      <c r="B156" s="1"/>
      <c r="C156" s="1"/>
      <c r="D156" s="1"/>
      <c r="E156" s="1"/>
      <c r="F156" s="1"/>
      <c r="G156" s="1"/>
      <c r="H156" s="1"/>
      <c r="I156" s="1"/>
      <c r="J156" s="1"/>
      <c r="K156" s="1"/>
      <c r="L156" s="1"/>
      <c r="M156" s="1"/>
      <c r="N156" s="1"/>
      <c r="O156" s="1"/>
      <c r="P156" s="1"/>
      <c r="Q156" s="1"/>
      <c r="R156" s="1"/>
    </row>
    <row r="157" spans="1:18" s="3" customFormat="1" ht="29.1" customHeight="1">
      <c r="A157" s="1"/>
      <c r="B157" s="1"/>
      <c r="C157" s="1"/>
      <c r="D157" s="1"/>
      <c r="E157" s="1"/>
      <c r="F157" s="1"/>
      <c r="G157" s="1"/>
      <c r="H157" s="1"/>
      <c r="I157" s="1"/>
      <c r="J157" s="1"/>
      <c r="K157" s="1"/>
      <c r="L157" s="1"/>
      <c r="M157" s="1"/>
      <c r="N157" s="1"/>
      <c r="O157" s="1"/>
      <c r="P157" s="1"/>
      <c r="Q157" s="1"/>
      <c r="R157" s="1"/>
    </row>
    <row r="158" spans="1:18" s="3" customFormat="1" ht="29.1" customHeight="1">
      <c r="A158" s="1"/>
      <c r="B158" s="1"/>
      <c r="C158" s="1"/>
      <c r="D158" s="1"/>
      <c r="E158" s="1"/>
      <c r="F158" s="1"/>
      <c r="G158" s="1"/>
      <c r="H158" s="1"/>
      <c r="I158" s="1"/>
      <c r="J158" s="1"/>
      <c r="K158" s="1"/>
      <c r="L158" s="1"/>
      <c r="M158" s="1"/>
      <c r="N158" s="1"/>
      <c r="O158" s="1"/>
      <c r="P158" s="1"/>
      <c r="Q158" s="1"/>
      <c r="R158" s="1"/>
    </row>
    <row r="159" spans="1:18" s="3" customFormat="1" ht="29.1" customHeight="1">
      <c r="A159" s="1"/>
      <c r="B159" s="1"/>
      <c r="C159" s="1"/>
      <c r="D159" s="1"/>
      <c r="E159" s="1"/>
      <c r="F159" s="1"/>
      <c r="G159" s="1"/>
      <c r="H159" s="1"/>
      <c r="I159" s="1"/>
      <c r="J159" s="1"/>
      <c r="K159" s="1"/>
      <c r="L159" s="1"/>
      <c r="M159" s="1"/>
      <c r="N159" s="1"/>
      <c r="O159" s="1"/>
      <c r="P159" s="1"/>
      <c r="Q159" s="1"/>
      <c r="R159" s="1"/>
    </row>
    <row r="160" spans="1:18" s="3" customFormat="1" ht="29.1" customHeight="1">
      <c r="A160" s="1"/>
      <c r="B160" s="1"/>
      <c r="C160" s="1"/>
      <c r="D160" s="1"/>
      <c r="E160" s="1"/>
      <c r="F160" s="1"/>
      <c r="G160" s="1"/>
      <c r="H160" s="1"/>
      <c r="I160" s="1"/>
      <c r="J160" s="1"/>
      <c r="K160" s="1"/>
      <c r="L160" s="1"/>
      <c r="M160" s="1"/>
      <c r="N160" s="1"/>
      <c r="O160" s="1"/>
      <c r="P160" s="1"/>
      <c r="Q160" s="1"/>
      <c r="R160" s="1"/>
    </row>
    <row r="161" spans="1:18" s="3" customFormat="1" ht="29.1" customHeight="1">
      <c r="A161" s="1"/>
      <c r="B161" s="1"/>
      <c r="C161" s="1"/>
      <c r="D161" s="1"/>
      <c r="E161" s="1"/>
      <c r="F161" s="1"/>
      <c r="G161" s="1"/>
      <c r="H161" s="1"/>
      <c r="I161" s="1"/>
      <c r="J161" s="1"/>
      <c r="K161" s="1"/>
      <c r="L161" s="1"/>
      <c r="M161" s="1"/>
      <c r="N161" s="1"/>
      <c r="O161" s="1"/>
      <c r="P161" s="1"/>
      <c r="Q161" s="1"/>
      <c r="R161" s="1"/>
    </row>
    <row r="162" spans="1:18" s="3" customFormat="1" ht="29.1" customHeight="1">
      <c r="A162" s="1"/>
      <c r="B162" s="1"/>
      <c r="C162" s="1"/>
      <c r="D162" s="1"/>
      <c r="E162" s="1"/>
      <c r="F162" s="1"/>
      <c r="G162" s="1"/>
      <c r="H162" s="1"/>
      <c r="I162" s="1"/>
      <c r="J162" s="1"/>
      <c r="K162" s="1"/>
      <c r="L162" s="1"/>
      <c r="M162" s="1"/>
      <c r="N162" s="1"/>
      <c r="O162" s="1"/>
      <c r="P162" s="1"/>
      <c r="Q162" s="1"/>
      <c r="R162" s="1"/>
    </row>
    <row r="163" spans="1:18" s="3" customFormat="1" ht="29.1" customHeight="1">
      <c r="A163" s="1"/>
      <c r="B163" s="1"/>
      <c r="C163" s="1"/>
      <c r="D163" s="1"/>
      <c r="E163" s="1"/>
      <c r="F163" s="1"/>
      <c r="G163" s="1"/>
      <c r="H163" s="1"/>
      <c r="I163" s="1"/>
      <c r="J163" s="1"/>
      <c r="K163" s="1"/>
      <c r="L163" s="1"/>
      <c r="M163" s="1"/>
      <c r="N163" s="1"/>
      <c r="O163" s="1"/>
      <c r="P163" s="1"/>
      <c r="Q163" s="1"/>
      <c r="R163" s="1"/>
    </row>
    <row r="164" spans="1:18" s="3" customFormat="1" ht="29.1" customHeight="1">
      <c r="A164" s="1"/>
      <c r="B164" s="1"/>
      <c r="C164" s="1"/>
      <c r="D164" s="1"/>
      <c r="E164" s="1"/>
      <c r="F164" s="1"/>
      <c r="G164" s="1"/>
      <c r="H164" s="1"/>
      <c r="I164" s="1"/>
      <c r="J164" s="1"/>
      <c r="K164" s="1"/>
      <c r="L164" s="1"/>
      <c r="M164" s="1"/>
      <c r="N164" s="1"/>
      <c r="O164" s="1"/>
      <c r="P164" s="1"/>
      <c r="Q164" s="1"/>
      <c r="R164" s="1"/>
    </row>
    <row r="165" spans="1:18" s="3" customFormat="1" ht="29.1" customHeight="1">
      <c r="A165" s="1"/>
      <c r="B165" s="1"/>
      <c r="C165" s="1"/>
      <c r="D165" s="1"/>
      <c r="E165" s="1"/>
      <c r="F165" s="1"/>
      <c r="G165" s="1"/>
      <c r="H165" s="1"/>
      <c r="I165" s="1"/>
      <c r="J165" s="1"/>
      <c r="K165" s="1"/>
      <c r="L165" s="1"/>
      <c r="M165" s="1"/>
      <c r="N165" s="1"/>
      <c r="O165" s="1"/>
      <c r="P165" s="1"/>
      <c r="Q165" s="1"/>
      <c r="R165" s="1"/>
    </row>
    <row r="166" spans="1:18" s="3" customFormat="1" ht="29.1" customHeight="1">
      <c r="A166" s="1"/>
      <c r="B166" s="1"/>
      <c r="C166" s="1"/>
      <c r="D166" s="1"/>
      <c r="E166" s="1"/>
      <c r="F166" s="1"/>
      <c r="G166" s="1"/>
      <c r="H166" s="1"/>
      <c r="I166" s="1"/>
      <c r="J166" s="1"/>
      <c r="K166" s="1"/>
      <c r="L166" s="1"/>
      <c r="M166" s="1"/>
      <c r="N166" s="1"/>
      <c r="O166" s="1"/>
      <c r="P166" s="1"/>
      <c r="Q166" s="1"/>
      <c r="R166" s="1"/>
    </row>
    <row r="167" spans="1:18" s="3" customFormat="1" ht="29.1" customHeight="1">
      <c r="A167" s="1"/>
      <c r="B167" s="1"/>
      <c r="C167" s="1"/>
      <c r="D167" s="1"/>
      <c r="E167" s="1"/>
      <c r="F167" s="1"/>
      <c r="G167" s="1"/>
      <c r="H167" s="1"/>
      <c r="I167" s="1"/>
      <c r="J167" s="1"/>
      <c r="K167" s="1"/>
      <c r="L167" s="1"/>
      <c r="M167" s="1"/>
      <c r="N167" s="1"/>
      <c r="O167" s="1"/>
      <c r="P167" s="1"/>
      <c r="Q167" s="1"/>
      <c r="R167" s="1"/>
    </row>
    <row r="168" spans="1:18" s="3" customFormat="1" ht="29.1" customHeight="1">
      <c r="A168" s="1"/>
      <c r="B168" s="1"/>
      <c r="C168" s="1"/>
      <c r="D168" s="1"/>
      <c r="E168" s="1"/>
      <c r="F168" s="1"/>
      <c r="G168" s="1"/>
      <c r="H168" s="1"/>
      <c r="I168" s="1"/>
      <c r="J168" s="1"/>
      <c r="K168" s="1"/>
      <c r="L168" s="1"/>
      <c r="M168" s="1"/>
      <c r="N168" s="1"/>
      <c r="O168" s="1"/>
      <c r="P168" s="1"/>
      <c r="Q168" s="1"/>
      <c r="R168" s="1"/>
    </row>
    <row r="169" spans="1:18" s="3" customFormat="1" ht="29.1" customHeight="1">
      <c r="A169" s="1"/>
      <c r="B169" s="1"/>
      <c r="C169" s="1"/>
      <c r="D169" s="1"/>
      <c r="E169" s="1"/>
      <c r="F169" s="1"/>
      <c r="G169" s="1"/>
      <c r="H169" s="1"/>
      <c r="I169" s="1"/>
      <c r="J169" s="1"/>
      <c r="K169" s="1"/>
      <c r="L169" s="1"/>
      <c r="M169" s="1"/>
      <c r="N169" s="1"/>
      <c r="O169" s="1"/>
      <c r="P169" s="1"/>
      <c r="Q169" s="1"/>
      <c r="R169" s="1"/>
    </row>
    <row r="170" spans="1:18" s="3" customFormat="1" ht="29.1" customHeight="1">
      <c r="A170" s="1"/>
      <c r="B170" s="1"/>
      <c r="C170" s="1"/>
      <c r="D170" s="1"/>
      <c r="E170" s="1"/>
      <c r="F170" s="1"/>
      <c r="G170" s="1"/>
      <c r="H170" s="1"/>
      <c r="I170" s="1"/>
      <c r="J170" s="1"/>
      <c r="K170" s="1"/>
      <c r="L170" s="1"/>
      <c r="M170" s="1"/>
      <c r="N170" s="1"/>
      <c r="O170" s="1"/>
      <c r="P170" s="1"/>
      <c r="Q170" s="1"/>
      <c r="R170" s="1"/>
    </row>
    <row r="171" spans="1:18" s="3" customFormat="1" ht="29.1" customHeight="1">
      <c r="A171" s="1"/>
      <c r="B171" s="1"/>
      <c r="C171" s="1"/>
      <c r="D171" s="1"/>
      <c r="E171" s="1"/>
      <c r="F171" s="1"/>
      <c r="G171" s="1"/>
      <c r="H171" s="1"/>
      <c r="I171" s="1"/>
      <c r="J171" s="1"/>
      <c r="K171" s="1"/>
      <c r="L171" s="1"/>
      <c r="M171" s="1"/>
      <c r="N171" s="1"/>
      <c r="O171" s="1"/>
      <c r="P171" s="1"/>
      <c r="Q171" s="1"/>
      <c r="R171" s="1"/>
    </row>
    <row r="172" spans="1:18" s="3" customFormat="1" ht="29.1" customHeight="1">
      <c r="A172" s="1"/>
      <c r="B172" s="1"/>
      <c r="C172" s="1"/>
      <c r="D172" s="1"/>
      <c r="E172" s="1"/>
      <c r="F172" s="1"/>
      <c r="G172" s="1"/>
      <c r="H172" s="1"/>
      <c r="I172" s="1"/>
      <c r="J172" s="1"/>
      <c r="K172" s="1"/>
      <c r="L172" s="1"/>
      <c r="M172" s="1"/>
      <c r="N172" s="1"/>
      <c r="O172" s="1"/>
      <c r="P172" s="1"/>
      <c r="Q172" s="1"/>
      <c r="R172" s="1"/>
    </row>
    <row r="173" spans="1:18" s="3" customFormat="1" ht="29.1" customHeight="1">
      <c r="A173" s="1"/>
      <c r="B173" s="1"/>
      <c r="C173" s="1"/>
      <c r="D173" s="1"/>
      <c r="E173" s="1"/>
      <c r="F173" s="1"/>
      <c r="G173" s="1"/>
      <c r="H173" s="1"/>
      <c r="I173" s="1"/>
      <c r="J173" s="1"/>
      <c r="K173" s="1"/>
      <c r="L173" s="1"/>
      <c r="M173" s="1"/>
      <c r="N173" s="1"/>
      <c r="O173" s="1"/>
      <c r="P173" s="1"/>
      <c r="Q173" s="1"/>
      <c r="R173" s="1"/>
    </row>
    <row r="174" spans="1:18" s="3" customFormat="1" ht="29.1" customHeight="1">
      <c r="A174" s="1"/>
      <c r="B174" s="1"/>
      <c r="C174" s="1"/>
      <c r="D174" s="1"/>
      <c r="E174" s="1"/>
      <c r="F174" s="1"/>
      <c r="G174" s="1"/>
      <c r="H174" s="1"/>
      <c r="I174" s="1"/>
      <c r="J174" s="1"/>
      <c r="K174" s="1"/>
      <c r="L174" s="1"/>
      <c r="M174" s="1"/>
      <c r="N174" s="1"/>
      <c r="O174" s="1"/>
      <c r="P174" s="1"/>
      <c r="Q174" s="1"/>
      <c r="R174" s="1"/>
    </row>
    <row r="175" spans="1:18" s="3" customFormat="1" ht="29.1" customHeight="1">
      <c r="A175" s="1"/>
      <c r="B175" s="1"/>
      <c r="C175" s="1"/>
      <c r="D175" s="1"/>
      <c r="E175" s="1"/>
      <c r="F175" s="1"/>
      <c r="G175" s="1"/>
      <c r="H175" s="1"/>
      <c r="I175" s="1"/>
      <c r="J175" s="1"/>
      <c r="K175" s="1"/>
      <c r="L175" s="1"/>
      <c r="M175" s="1"/>
      <c r="N175" s="1"/>
      <c r="O175" s="1"/>
      <c r="P175" s="1"/>
      <c r="Q175" s="1"/>
      <c r="R175" s="1"/>
    </row>
    <row r="176" spans="1:18" s="3" customFormat="1" ht="29.1" customHeight="1">
      <c r="A176" s="1"/>
      <c r="B176" s="1"/>
      <c r="C176" s="1"/>
      <c r="D176" s="1"/>
      <c r="E176" s="1"/>
      <c r="F176" s="1"/>
      <c r="G176" s="1"/>
      <c r="H176" s="1"/>
      <c r="I176" s="1"/>
      <c r="J176" s="1"/>
      <c r="K176" s="1"/>
      <c r="L176" s="1"/>
      <c r="M176" s="1"/>
      <c r="N176" s="1"/>
      <c r="O176" s="1"/>
      <c r="P176" s="1"/>
      <c r="Q176" s="1"/>
      <c r="R176" s="1"/>
    </row>
    <row r="177" spans="1:18" s="3" customFormat="1" ht="29.1" customHeight="1">
      <c r="A177" s="1"/>
      <c r="B177" s="1"/>
      <c r="C177" s="1"/>
      <c r="D177" s="1"/>
      <c r="E177" s="1"/>
      <c r="F177" s="1"/>
      <c r="G177" s="1"/>
      <c r="H177" s="1"/>
      <c r="I177" s="1"/>
      <c r="J177" s="1"/>
      <c r="K177" s="1"/>
      <c r="L177" s="1"/>
      <c r="M177" s="1"/>
      <c r="N177" s="1"/>
      <c r="O177" s="1"/>
      <c r="P177" s="1"/>
      <c r="Q177" s="1"/>
      <c r="R177" s="1"/>
    </row>
    <row r="178" spans="1:18" s="3" customFormat="1" ht="29.1" customHeight="1">
      <c r="A178" s="1"/>
      <c r="B178" s="1"/>
      <c r="C178" s="1"/>
      <c r="D178" s="1"/>
      <c r="E178" s="1"/>
      <c r="F178" s="1"/>
      <c r="G178" s="1"/>
      <c r="H178" s="1"/>
      <c r="I178" s="1"/>
      <c r="J178" s="1"/>
      <c r="K178" s="1"/>
      <c r="L178" s="1"/>
      <c r="M178" s="1"/>
      <c r="N178" s="1"/>
      <c r="O178" s="1"/>
      <c r="P178" s="1"/>
      <c r="Q178" s="1"/>
      <c r="R178" s="1"/>
    </row>
    <row r="179" spans="1:18" s="3" customFormat="1" ht="29.1" customHeight="1">
      <c r="A179" s="1"/>
      <c r="B179" s="1"/>
      <c r="C179" s="1"/>
      <c r="D179" s="1"/>
      <c r="E179" s="1"/>
      <c r="F179" s="1"/>
      <c r="G179" s="1"/>
      <c r="H179" s="1"/>
      <c r="I179" s="1"/>
      <c r="J179" s="1"/>
      <c r="K179" s="1"/>
      <c r="L179" s="1"/>
      <c r="M179" s="1"/>
      <c r="N179" s="1"/>
      <c r="O179" s="1"/>
      <c r="P179" s="1"/>
      <c r="Q179" s="1"/>
      <c r="R179" s="1"/>
    </row>
    <row r="180" spans="1:18" s="3" customFormat="1" ht="29.1" customHeight="1">
      <c r="A180" s="1"/>
      <c r="B180" s="1"/>
      <c r="C180" s="1"/>
      <c r="D180" s="1"/>
      <c r="E180" s="1"/>
      <c r="F180" s="1"/>
      <c r="G180" s="1"/>
      <c r="H180" s="1"/>
      <c r="I180" s="1"/>
      <c r="J180" s="1"/>
      <c r="K180" s="1"/>
      <c r="L180" s="1"/>
      <c r="M180" s="1"/>
      <c r="N180" s="1"/>
      <c r="O180" s="1"/>
      <c r="P180" s="1"/>
      <c r="Q180" s="1"/>
      <c r="R180" s="1"/>
    </row>
    <row r="181" spans="1:18" s="3" customFormat="1" ht="29.1" customHeight="1">
      <c r="A181" s="1"/>
      <c r="B181" s="1"/>
      <c r="C181" s="1"/>
      <c r="D181" s="1"/>
      <c r="E181" s="1"/>
      <c r="F181" s="1"/>
      <c r="G181" s="1"/>
      <c r="H181" s="1"/>
      <c r="I181" s="1"/>
      <c r="J181" s="1"/>
      <c r="K181" s="1"/>
      <c r="L181" s="1"/>
      <c r="M181" s="1"/>
      <c r="N181" s="1"/>
      <c r="O181" s="1"/>
      <c r="P181" s="1"/>
      <c r="Q181" s="1"/>
      <c r="R181" s="1"/>
    </row>
    <row r="182" spans="1:18" s="3" customFormat="1" ht="29.1" customHeight="1">
      <c r="A182" s="1"/>
      <c r="B182" s="1"/>
      <c r="C182" s="1"/>
      <c r="D182" s="1"/>
      <c r="E182" s="1"/>
      <c r="F182" s="1"/>
      <c r="G182" s="1"/>
      <c r="H182" s="1"/>
      <c r="I182" s="1"/>
      <c r="J182" s="1"/>
      <c r="K182" s="1"/>
      <c r="L182" s="1"/>
      <c r="M182" s="1"/>
      <c r="N182" s="1"/>
      <c r="O182" s="1"/>
      <c r="P182" s="1"/>
      <c r="Q182" s="1"/>
      <c r="R182" s="1"/>
    </row>
    <row r="183" spans="1:18" s="3" customFormat="1" ht="29.1" customHeight="1">
      <c r="A183" s="1"/>
      <c r="B183" s="1"/>
      <c r="C183" s="1"/>
      <c r="D183" s="1"/>
      <c r="E183" s="1"/>
      <c r="F183" s="1"/>
      <c r="G183" s="1"/>
      <c r="H183" s="1"/>
      <c r="I183" s="1"/>
      <c r="J183" s="1"/>
      <c r="K183" s="1"/>
      <c r="L183" s="1"/>
      <c r="M183" s="1"/>
      <c r="N183" s="1"/>
      <c r="O183" s="1"/>
      <c r="P183" s="1"/>
      <c r="Q183" s="1"/>
      <c r="R183" s="1"/>
    </row>
    <row r="184" spans="1:18" s="3" customFormat="1" ht="29.1" customHeight="1">
      <c r="A184" s="1"/>
      <c r="B184" s="1"/>
      <c r="C184" s="1"/>
      <c r="D184" s="1"/>
      <c r="E184" s="1"/>
      <c r="F184" s="1"/>
      <c r="G184" s="1"/>
      <c r="H184" s="1"/>
      <c r="I184" s="1"/>
      <c r="J184" s="1"/>
      <c r="K184" s="1"/>
      <c r="L184" s="1"/>
      <c r="M184" s="1"/>
      <c r="N184" s="1"/>
      <c r="O184" s="1"/>
      <c r="P184" s="1"/>
      <c r="Q184" s="1"/>
      <c r="R184" s="1"/>
    </row>
    <row r="185" spans="1:18" s="3" customFormat="1" ht="29.1" customHeight="1">
      <c r="A185" s="1"/>
      <c r="B185" s="1"/>
      <c r="C185" s="1"/>
      <c r="D185" s="1"/>
      <c r="E185" s="1"/>
      <c r="F185" s="1"/>
      <c r="G185" s="1"/>
      <c r="H185" s="1"/>
      <c r="I185" s="1"/>
      <c r="J185" s="1"/>
      <c r="K185" s="1"/>
      <c r="L185" s="1"/>
      <c r="M185" s="1"/>
      <c r="N185" s="1"/>
      <c r="O185" s="1"/>
      <c r="P185" s="1"/>
      <c r="Q185" s="1"/>
      <c r="R185" s="1"/>
    </row>
    <row r="186" spans="1:18" s="3" customFormat="1" ht="29.1" customHeight="1">
      <c r="A186" s="1"/>
      <c r="B186" s="1"/>
      <c r="C186" s="1"/>
      <c r="D186" s="1"/>
      <c r="E186" s="1"/>
      <c r="F186" s="1"/>
      <c r="G186" s="1"/>
      <c r="H186" s="1"/>
      <c r="I186" s="1"/>
      <c r="J186" s="1"/>
      <c r="K186" s="1"/>
      <c r="L186" s="1"/>
      <c r="M186" s="1"/>
      <c r="N186" s="1"/>
      <c r="O186" s="1"/>
      <c r="P186" s="1"/>
      <c r="Q186" s="1"/>
      <c r="R186" s="1"/>
    </row>
    <row r="187" spans="1:18" s="3" customFormat="1" ht="29.1" customHeight="1">
      <c r="A187" s="1"/>
      <c r="B187" s="1"/>
      <c r="C187" s="1"/>
      <c r="D187" s="1"/>
      <c r="E187" s="1"/>
      <c r="F187" s="1"/>
      <c r="G187" s="1"/>
      <c r="H187" s="1"/>
      <c r="I187" s="1"/>
      <c r="J187" s="1"/>
      <c r="K187" s="1"/>
      <c r="L187" s="1"/>
      <c r="M187" s="1"/>
      <c r="N187" s="1"/>
      <c r="O187" s="1"/>
      <c r="P187" s="1"/>
      <c r="Q187" s="1"/>
      <c r="R187" s="1"/>
    </row>
    <row r="188" spans="1:18" s="3" customFormat="1" ht="29.1" customHeight="1">
      <c r="A188" s="1"/>
      <c r="B188" s="1"/>
      <c r="C188" s="1"/>
      <c r="D188" s="1"/>
      <c r="E188" s="1"/>
      <c r="F188" s="1"/>
      <c r="G188" s="1"/>
      <c r="H188" s="1"/>
      <c r="I188" s="1"/>
      <c r="J188" s="1"/>
      <c r="K188" s="1"/>
      <c r="L188" s="1"/>
      <c r="M188" s="1"/>
      <c r="N188" s="1"/>
      <c r="O188" s="1"/>
      <c r="P188" s="1"/>
      <c r="Q188" s="1"/>
      <c r="R188" s="1"/>
    </row>
    <row r="189" spans="1:18" s="3" customFormat="1" ht="29.1" customHeight="1">
      <c r="A189" s="1"/>
      <c r="B189" s="1"/>
      <c r="C189" s="1"/>
      <c r="D189" s="1"/>
      <c r="E189" s="1"/>
      <c r="F189" s="1"/>
      <c r="G189" s="1"/>
      <c r="H189" s="1"/>
      <c r="I189" s="1"/>
      <c r="J189" s="1"/>
      <c r="K189" s="1"/>
      <c r="L189" s="1"/>
      <c r="M189" s="1"/>
      <c r="N189" s="1"/>
      <c r="O189" s="1"/>
      <c r="P189" s="1"/>
      <c r="Q189" s="1"/>
      <c r="R189" s="1"/>
    </row>
    <row r="190" spans="1:18" s="3" customFormat="1" ht="29.1" customHeight="1">
      <c r="A190" s="1"/>
      <c r="B190" s="1"/>
      <c r="C190" s="1"/>
      <c r="D190" s="1"/>
      <c r="E190" s="1"/>
      <c r="F190" s="1"/>
      <c r="G190" s="1"/>
      <c r="H190" s="1"/>
      <c r="I190" s="1"/>
      <c r="J190" s="1"/>
      <c r="K190" s="1"/>
      <c r="L190" s="1"/>
      <c r="M190" s="1"/>
      <c r="N190" s="1"/>
      <c r="O190" s="1"/>
      <c r="P190" s="1"/>
      <c r="Q190" s="1"/>
      <c r="R190" s="1"/>
    </row>
    <row r="191" spans="1:18" s="3" customFormat="1" ht="29.1" customHeight="1">
      <c r="A191" s="1"/>
      <c r="B191" s="1"/>
      <c r="C191" s="1"/>
      <c r="D191" s="1"/>
      <c r="E191" s="1"/>
      <c r="F191" s="1"/>
      <c r="G191" s="1"/>
      <c r="H191" s="1"/>
      <c r="I191" s="1"/>
      <c r="J191" s="1"/>
      <c r="K191" s="1"/>
      <c r="L191" s="1"/>
      <c r="M191" s="1"/>
      <c r="N191" s="1"/>
      <c r="O191" s="1"/>
      <c r="P191" s="1"/>
      <c r="Q191" s="1"/>
      <c r="R191" s="1"/>
    </row>
    <row r="192" spans="1:18" s="3" customFormat="1" ht="29.1" customHeight="1">
      <c r="A192" s="1"/>
      <c r="B192" s="1"/>
      <c r="C192" s="1"/>
      <c r="D192" s="1"/>
      <c r="E192" s="1"/>
      <c r="F192" s="1"/>
      <c r="G192" s="1"/>
      <c r="H192" s="1"/>
      <c r="I192" s="1"/>
      <c r="J192" s="1"/>
      <c r="K192" s="1"/>
      <c r="L192" s="1"/>
      <c r="M192" s="1"/>
      <c r="N192" s="1"/>
      <c r="O192" s="1"/>
      <c r="P192" s="1"/>
      <c r="Q192" s="1"/>
      <c r="R192" s="1"/>
    </row>
    <row r="193" spans="1:18" s="3" customFormat="1" ht="29.1" customHeight="1">
      <c r="A193" s="1"/>
      <c r="B193" s="1"/>
      <c r="C193" s="1"/>
      <c r="D193" s="1"/>
      <c r="E193" s="1"/>
      <c r="F193" s="1"/>
      <c r="G193" s="1"/>
      <c r="H193" s="1"/>
      <c r="I193" s="1"/>
      <c r="J193" s="1"/>
      <c r="K193" s="1"/>
      <c r="L193" s="1"/>
      <c r="M193" s="1"/>
      <c r="N193" s="1"/>
      <c r="O193" s="1"/>
      <c r="P193" s="1"/>
      <c r="Q193" s="1"/>
      <c r="R193" s="1"/>
    </row>
    <row r="194" spans="1:18" s="3" customFormat="1" ht="29.1" customHeight="1">
      <c r="A194" s="1"/>
      <c r="B194" s="1"/>
      <c r="C194" s="1"/>
      <c r="D194" s="1"/>
      <c r="E194" s="1"/>
      <c r="F194" s="1"/>
      <c r="G194" s="1"/>
      <c r="H194" s="1"/>
      <c r="I194" s="1"/>
      <c r="J194" s="1"/>
      <c r="K194" s="1"/>
      <c r="L194" s="1"/>
      <c r="M194" s="1"/>
      <c r="N194" s="1"/>
      <c r="O194" s="1"/>
      <c r="P194" s="1"/>
      <c r="Q194" s="1"/>
      <c r="R194" s="1"/>
    </row>
    <row r="195" spans="1:18" s="3" customFormat="1" ht="29.1" customHeight="1">
      <c r="A195" s="1"/>
      <c r="B195" s="1"/>
      <c r="C195" s="1"/>
      <c r="D195" s="1"/>
      <c r="E195" s="1"/>
      <c r="F195" s="1"/>
      <c r="G195" s="1"/>
      <c r="H195" s="1"/>
      <c r="I195" s="1"/>
      <c r="J195" s="1"/>
      <c r="K195" s="1"/>
      <c r="L195" s="1"/>
      <c r="M195" s="1"/>
      <c r="N195" s="1"/>
      <c r="O195" s="1"/>
      <c r="P195" s="1"/>
      <c r="Q195" s="1"/>
      <c r="R195" s="1"/>
    </row>
    <row r="196" spans="1:18" s="3" customFormat="1" ht="29.1" customHeight="1">
      <c r="A196" s="1"/>
      <c r="B196" s="1"/>
      <c r="C196" s="1"/>
      <c r="D196" s="1"/>
      <c r="E196" s="1"/>
      <c r="F196" s="1"/>
      <c r="G196" s="1"/>
      <c r="H196" s="1"/>
      <c r="I196" s="1"/>
      <c r="J196" s="1"/>
      <c r="K196" s="1"/>
      <c r="L196" s="1"/>
      <c r="M196" s="1"/>
      <c r="N196" s="1"/>
      <c r="O196" s="1"/>
      <c r="P196" s="1"/>
      <c r="Q196" s="1"/>
      <c r="R196" s="1"/>
    </row>
    <row r="197" spans="1:18" s="3" customFormat="1" ht="29.1" customHeight="1">
      <c r="A197" s="1"/>
      <c r="B197" s="1"/>
      <c r="C197" s="1"/>
      <c r="D197" s="1"/>
      <c r="E197" s="1"/>
      <c r="F197" s="1"/>
      <c r="G197" s="1"/>
      <c r="H197" s="1"/>
      <c r="I197" s="1"/>
      <c r="J197" s="1"/>
      <c r="K197" s="1"/>
      <c r="L197" s="1"/>
      <c r="M197" s="1"/>
      <c r="N197" s="1"/>
      <c r="O197" s="1"/>
      <c r="P197" s="1"/>
      <c r="Q197" s="1"/>
      <c r="R197" s="1"/>
    </row>
    <row r="198" spans="1:18" s="3" customFormat="1" ht="29.1" customHeight="1">
      <c r="A198" s="1"/>
      <c r="B198" s="1"/>
      <c r="C198" s="1"/>
      <c r="D198" s="1"/>
      <c r="E198" s="1"/>
      <c r="F198" s="1"/>
      <c r="G198" s="1"/>
      <c r="H198" s="1"/>
      <c r="I198" s="1"/>
      <c r="J198" s="1"/>
      <c r="K198" s="1"/>
      <c r="L198" s="1"/>
      <c r="M198" s="1"/>
      <c r="N198" s="1"/>
      <c r="O198" s="1"/>
      <c r="P198" s="1"/>
      <c r="Q198" s="1"/>
      <c r="R198" s="1"/>
    </row>
    <row r="199" spans="1:18" s="3" customFormat="1" ht="29.1" customHeight="1">
      <c r="A199" s="1"/>
      <c r="B199" s="1"/>
      <c r="C199" s="1"/>
      <c r="D199" s="1"/>
      <c r="E199" s="1"/>
      <c r="F199" s="1"/>
      <c r="G199" s="1"/>
      <c r="H199" s="1"/>
      <c r="I199" s="1"/>
      <c r="J199" s="1"/>
      <c r="K199" s="1"/>
      <c r="L199" s="1"/>
      <c r="M199" s="1"/>
      <c r="N199" s="1"/>
      <c r="O199" s="1"/>
      <c r="P199" s="1"/>
      <c r="Q199" s="1"/>
      <c r="R199" s="1"/>
    </row>
    <row r="200" spans="1:18" s="3" customFormat="1" ht="29.1" customHeight="1">
      <c r="A200" s="1"/>
      <c r="B200" s="1"/>
      <c r="C200" s="1"/>
      <c r="D200" s="1"/>
      <c r="E200" s="1"/>
      <c r="F200" s="1"/>
      <c r="G200" s="1"/>
      <c r="H200" s="1"/>
      <c r="I200" s="1"/>
      <c r="J200" s="1"/>
      <c r="K200" s="1"/>
      <c r="L200" s="1"/>
      <c r="M200" s="1"/>
      <c r="N200" s="1"/>
      <c r="O200" s="1"/>
      <c r="P200" s="1"/>
      <c r="Q200" s="1"/>
      <c r="R200" s="1"/>
    </row>
    <row r="201" spans="1:18" s="3" customFormat="1" ht="29.1" customHeight="1">
      <c r="A201" s="1"/>
      <c r="B201" s="1"/>
      <c r="C201" s="1"/>
      <c r="D201" s="1"/>
      <c r="E201" s="1"/>
      <c r="F201" s="1"/>
      <c r="G201" s="1"/>
      <c r="H201" s="1"/>
      <c r="I201" s="1"/>
      <c r="J201" s="1"/>
      <c r="K201" s="1"/>
      <c r="L201" s="1"/>
      <c r="M201" s="1"/>
      <c r="N201" s="1"/>
      <c r="O201" s="1"/>
      <c r="P201" s="1"/>
      <c r="Q201" s="1"/>
      <c r="R201" s="1"/>
    </row>
    <row r="202" spans="1:18" s="3" customFormat="1" ht="29.1" customHeight="1">
      <c r="A202" s="1"/>
      <c r="B202" s="1"/>
      <c r="C202" s="1"/>
      <c r="D202" s="1"/>
      <c r="E202" s="1"/>
      <c r="F202" s="1"/>
      <c r="G202" s="1"/>
      <c r="H202" s="1"/>
      <c r="I202" s="1"/>
      <c r="J202" s="1"/>
      <c r="K202" s="1"/>
      <c r="L202" s="1"/>
      <c r="M202" s="1"/>
      <c r="N202" s="1"/>
      <c r="O202" s="1"/>
      <c r="P202" s="1"/>
      <c r="Q202" s="1"/>
      <c r="R202" s="1"/>
    </row>
    <row r="203" spans="1:18" s="3" customFormat="1" ht="29.1" customHeight="1">
      <c r="A203" s="1"/>
      <c r="B203" s="1"/>
      <c r="C203" s="1"/>
      <c r="D203" s="1"/>
      <c r="E203" s="1"/>
      <c r="F203" s="1"/>
      <c r="G203" s="1"/>
      <c r="H203" s="1"/>
      <c r="I203" s="1"/>
      <c r="J203" s="1"/>
      <c r="K203" s="1"/>
      <c r="L203" s="1"/>
      <c r="M203" s="1"/>
      <c r="N203" s="1"/>
      <c r="O203" s="1"/>
      <c r="P203" s="1"/>
      <c r="Q203" s="1"/>
      <c r="R203" s="1"/>
    </row>
    <row r="204" spans="1:18" s="3" customFormat="1" ht="29.1" customHeight="1">
      <c r="A204" s="1"/>
      <c r="B204" s="1"/>
      <c r="C204" s="1"/>
      <c r="D204" s="1"/>
      <c r="E204" s="1"/>
      <c r="F204" s="1"/>
      <c r="G204" s="1"/>
      <c r="H204" s="1"/>
      <c r="I204" s="1"/>
      <c r="J204" s="1"/>
      <c r="K204" s="1"/>
      <c r="L204" s="1"/>
      <c r="M204" s="1"/>
      <c r="N204" s="1"/>
      <c r="O204" s="1"/>
      <c r="P204" s="1"/>
      <c r="Q204" s="1"/>
      <c r="R204" s="1"/>
    </row>
    <row r="205" spans="1:18" s="3" customFormat="1" ht="29.1" customHeight="1">
      <c r="A205" s="1"/>
      <c r="B205" s="1"/>
      <c r="C205" s="1"/>
      <c r="D205" s="1"/>
      <c r="E205" s="1"/>
      <c r="F205" s="1"/>
      <c r="G205" s="1"/>
      <c r="H205" s="1"/>
      <c r="I205" s="1"/>
      <c r="J205" s="1"/>
      <c r="K205" s="1"/>
      <c r="L205" s="1"/>
      <c r="M205" s="1"/>
      <c r="N205" s="1"/>
      <c r="O205" s="1"/>
      <c r="P205" s="1"/>
      <c r="Q205" s="1"/>
      <c r="R205" s="1"/>
    </row>
    <row r="206" spans="1:18" s="3" customFormat="1" ht="29.1" customHeight="1">
      <c r="A206" s="1"/>
      <c r="B206" s="1"/>
      <c r="C206" s="1"/>
      <c r="D206" s="1"/>
      <c r="E206" s="1"/>
      <c r="F206" s="1"/>
      <c r="G206" s="1"/>
      <c r="H206" s="1"/>
      <c r="I206" s="1"/>
      <c r="J206" s="1"/>
      <c r="K206" s="1"/>
      <c r="L206" s="1"/>
      <c r="M206" s="1"/>
      <c r="N206" s="1"/>
      <c r="O206" s="1"/>
      <c r="P206" s="1"/>
      <c r="Q206" s="1"/>
      <c r="R206" s="1"/>
    </row>
    <row r="207" spans="1:18" s="3" customFormat="1" ht="29.1" customHeight="1">
      <c r="A207" s="1"/>
      <c r="B207" s="1"/>
      <c r="C207" s="1"/>
      <c r="D207" s="1"/>
      <c r="E207" s="1"/>
      <c r="F207" s="1"/>
      <c r="G207" s="1"/>
      <c r="H207" s="1"/>
      <c r="I207" s="1"/>
      <c r="J207" s="1"/>
      <c r="K207" s="1"/>
      <c r="L207" s="1"/>
      <c r="M207" s="1"/>
      <c r="N207" s="1"/>
      <c r="O207" s="1"/>
      <c r="P207" s="1"/>
      <c r="Q207" s="1"/>
      <c r="R207" s="1"/>
    </row>
    <row r="208" spans="1:18" s="3" customFormat="1" ht="29.1" customHeight="1">
      <c r="A208" s="1"/>
      <c r="B208" s="1"/>
      <c r="C208" s="1"/>
      <c r="D208" s="1"/>
      <c r="E208" s="1"/>
      <c r="F208" s="1"/>
      <c r="G208" s="1"/>
      <c r="H208" s="1"/>
      <c r="I208" s="1"/>
      <c r="J208" s="1"/>
      <c r="K208" s="1"/>
      <c r="L208" s="1"/>
      <c r="M208" s="1"/>
      <c r="N208" s="1"/>
      <c r="O208" s="1"/>
      <c r="P208" s="1"/>
      <c r="Q208" s="1"/>
      <c r="R208" s="1"/>
    </row>
    <row r="209" spans="1:18" s="3" customFormat="1" ht="29.1" customHeight="1">
      <c r="A209" s="1"/>
      <c r="B209" s="1"/>
      <c r="C209" s="1"/>
      <c r="D209" s="1"/>
      <c r="E209" s="1"/>
      <c r="F209" s="1"/>
      <c r="G209" s="1"/>
      <c r="H209" s="1"/>
      <c r="I209" s="1"/>
      <c r="J209" s="1"/>
      <c r="K209" s="1"/>
      <c r="L209" s="1"/>
      <c r="M209" s="1"/>
      <c r="N209" s="1"/>
      <c r="O209" s="1"/>
      <c r="P209" s="1"/>
      <c r="Q209" s="1"/>
      <c r="R209" s="1"/>
    </row>
    <row r="210" spans="1:18" s="3" customFormat="1" ht="29.1" customHeight="1">
      <c r="A210" s="1"/>
      <c r="B210" s="1"/>
      <c r="C210" s="1"/>
      <c r="D210" s="1"/>
      <c r="E210" s="1"/>
      <c r="F210" s="1"/>
      <c r="G210" s="1"/>
      <c r="H210" s="1"/>
      <c r="I210" s="1"/>
      <c r="J210" s="1"/>
      <c r="K210" s="1"/>
      <c r="L210" s="1"/>
      <c r="M210" s="1"/>
      <c r="N210" s="1"/>
      <c r="O210" s="1"/>
      <c r="P210" s="1"/>
      <c r="Q210" s="1"/>
      <c r="R210" s="1"/>
    </row>
    <row r="211" spans="1:18" s="3" customFormat="1" ht="29.1" customHeight="1">
      <c r="A211" s="1"/>
      <c r="B211" s="1"/>
      <c r="C211" s="1"/>
      <c r="D211" s="1"/>
      <c r="E211" s="1"/>
      <c r="F211" s="1"/>
      <c r="G211" s="1"/>
      <c r="H211" s="1"/>
      <c r="I211" s="1"/>
      <c r="J211" s="1"/>
      <c r="K211" s="1"/>
      <c r="L211" s="1"/>
      <c r="M211" s="1"/>
      <c r="N211" s="1"/>
      <c r="O211" s="1"/>
      <c r="P211" s="1"/>
      <c r="Q211" s="1"/>
      <c r="R211" s="1"/>
    </row>
    <row r="212" spans="1:18" s="3" customFormat="1" ht="29.1" customHeight="1">
      <c r="A212" s="1"/>
      <c r="B212" s="1"/>
      <c r="C212" s="1"/>
      <c r="D212" s="1"/>
      <c r="E212" s="1"/>
      <c r="F212" s="1"/>
      <c r="G212" s="1"/>
      <c r="H212" s="1"/>
      <c r="I212" s="1"/>
      <c r="J212" s="1"/>
      <c r="K212" s="1"/>
      <c r="L212" s="1"/>
      <c r="M212" s="1"/>
      <c r="N212" s="1"/>
      <c r="O212" s="1"/>
      <c r="P212" s="1"/>
      <c r="Q212" s="1"/>
      <c r="R212" s="1"/>
    </row>
    <row r="213" spans="1:18" s="3" customFormat="1" ht="29.1" customHeight="1">
      <c r="A213" s="1"/>
      <c r="B213" s="1"/>
      <c r="C213" s="1"/>
      <c r="D213" s="1"/>
      <c r="E213" s="1"/>
      <c r="F213" s="1"/>
      <c r="G213" s="1"/>
      <c r="H213" s="1"/>
      <c r="I213" s="1"/>
      <c r="J213" s="1"/>
      <c r="K213" s="1"/>
      <c r="L213" s="1"/>
      <c r="M213" s="1"/>
      <c r="N213" s="1"/>
      <c r="O213" s="1"/>
      <c r="P213" s="1"/>
      <c r="Q213" s="1"/>
      <c r="R213" s="1"/>
    </row>
    <row r="214" spans="1:18" s="3" customFormat="1" ht="29.1" customHeight="1">
      <c r="A214" s="1"/>
      <c r="B214" s="1"/>
      <c r="C214" s="1"/>
      <c r="D214" s="1"/>
      <c r="E214" s="1"/>
      <c r="F214" s="1"/>
      <c r="G214" s="1"/>
      <c r="H214" s="1"/>
      <c r="I214" s="1"/>
      <c r="J214" s="1"/>
      <c r="K214" s="1"/>
      <c r="L214" s="1"/>
      <c r="M214" s="1"/>
      <c r="N214" s="1"/>
      <c r="O214" s="1"/>
      <c r="P214" s="1"/>
      <c r="Q214" s="1"/>
      <c r="R214" s="1"/>
    </row>
    <row r="215" spans="1:18" s="3" customFormat="1" ht="29.1" customHeight="1">
      <c r="A215" s="1"/>
      <c r="B215" s="1"/>
      <c r="C215" s="1"/>
      <c r="D215" s="1"/>
      <c r="E215" s="1"/>
      <c r="F215" s="1"/>
      <c r="G215" s="1"/>
      <c r="H215" s="1"/>
      <c r="I215" s="1"/>
      <c r="J215" s="1"/>
      <c r="K215" s="1"/>
      <c r="L215" s="1"/>
      <c r="M215" s="1"/>
      <c r="N215" s="1"/>
      <c r="O215" s="1"/>
      <c r="P215" s="1"/>
      <c r="Q215" s="1"/>
      <c r="R215" s="1"/>
    </row>
    <row r="216" spans="1:18" s="3" customFormat="1" ht="29.1" customHeight="1">
      <c r="A216" s="1"/>
      <c r="B216" s="1"/>
      <c r="C216" s="1"/>
      <c r="D216" s="1"/>
      <c r="E216" s="1"/>
      <c r="F216" s="1"/>
      <c r="G216" s="1"/>
      <c r="H216" s="1"/>
      <c r="I216" s="1"/>
      <c r="J216" s="1"/>
      <c r="K216" s="1"/>
      <c r="L216" s="1"/>
      <c r="M216" s="1"/>
      <c r="N216" s="1"/>
      <c r="O216" s="1"/>
      <c r="P216" s="1"/>
      <c r="Q216" s="1"/>
      <c r="R216" s="1"/>
    </row>
    <row r="217" spans="1:18" s="3" customFormat="1" ht="29.1" customHeight="1">
      <c r="A217" s="1"/>
      <c r="B217" s="1"/>
      <c r="C217" s="1"/>
      <c r="D217" s="1"/>
      <c r="E217" s="1"/>
      <c r="F217" s="1"/>
      <c r="G217" s="1"/>
      <c r="H217" s="1"/>
      <c r="I217" s="1"/>
      <c r="J217" s="1"/>
      <c r="K217" s="1"/>
      <c r="L217" s="1"/>
      <c r="M217" s="1"/>
      <c r="N217" s="1"/>
      <c r="O217" s="1"/>
      <c r="P217" s="1"/>
      <c r="Q217" s="1"/>
      <c r="R217" s="1"/>
    </row>
    <row r="218" spans="1:18" s="3" customFormat="1" ht="29.1" customHeight="1">
      <c r="A218" s="1"/>
      <c r="B218" s="1"/>
      <c r="C218" s="1"/>
      <c r="D218" s="1"/>
      <c r="E218" s="1"/>
      <c r="F218" s="1"/>
      <c r="G218" s="1"/>
      <c r="H218" s="1"/>
      <c r="I218" s="1"/>
      <c r="J218" s="1"/>
      <c r="K218" s="1"/>
      <c r="L218" s="1"/>
      <c r="M218" s="1"/>
      <c r="N218" s="1"/>
      <c r="O218" s="1"/>
      <c r="P218" s="1"/>
      <c r="Q218" s="1"/>
      <c r="R218" s="1"/>
    </row>
    <row r="219" spans="1:18" s="3" customFormat="1" ht="29.1" customHeight="1">
      <c r="A219" s="1"/>
      <c r="B219" s="1"/>
      <c r="C219" s="1"/>
      <c r="D219" s="1"/>
      <c r="E219" s="1"/>
      <c r="F219" s="1"/>
      <c r="G219" s="1"/>
      <c r="H219" s="1"/>
      <c r="I219" s="1"/>
      <c r="J219" s="1"/>
      <c r="K219" s="1"/>
      <c r="L219" s="1"/>
      <c r="M219" s="1"/>
      <c r="N219" s="1"/>
      <c r="O219" s="1"/>
      <c r="P219" s="1"/>
      <c r="Q219" s="1"/>
      <c r="R219" s="1"/>
    </row>
    <row r="220" spans="1:18" s="3" customFormat="1" ht="29.1" customHeight="1">
      <c r="A220" s="1"/>
      <c r="B220" s="1"/>
      <c r="C220" s="1"/>
      <c r="D220" s="1"/>
      <c r="E220" s="1"/>
      <c r="F220" s="1"/>
      <c r="G220" s="1"/>
      <c r="H220" s="1"/>
      <c r="I220" s="1"/>
      <c r="J220" s="1"/>
      <c r="K220" s="1"/>
      <c r="L220" s="1"/>
      <c r="M220" s="1"/>
      <c r="N220" s="1"/>
      <c r="O220" s="1"/>
      <c r="P220" s="1"/>
      <c r="Q220" s="1"/>
      <c r="R220" s="1"/>
    </row>
    <row r="221" spans="1:18" s="3" customFormat="1" ht="29.1" customHeight="1">
      <c r="A221" s="1"/>
      <c r="B221" s="1"/>
      <c r="C221" s="1"/>
      <c r="D221" s="1"/>
      <c r="E221" s="1"/>
      <c r="F221" s="1"/>
      <c r="G221" s="1"/>
      <c r="H221" s="1"/>
      <c r="I221" s="1"/>
      <c r="J221" s="1"/>
      <c r="K221" s="1"/>
      <c r="L221" s="1"/>
      <c r="M221" s="1"/>
      <c r="N221" s="1"/>
      <c r="O221" s="1"/>
      <c r="P221" s="1"/>
      <c r="Q221" s="1"/>
      <c r="R221" s="1"/>
    </row>
    <row r="222" spans="1:18" s="3" customFormat="1" ht="29.1" customHeight="1">
      <c r="A222" s="1"/>
      <c r="B222" s="1"/>
      <c r="C222" s="1"/>
      <c r="D222" s="1"/>
      <c r="E222" s="1"/>
      <c r="F222" s="1"/>
      <c r="G222" s="1"/>
      <c r="H222" s="1"/>
      <c r="I222" s="1"/>
      <c r="J222" s="1"/>
      <c r="K222" s="1"/>
      <c r="L222" s="1"/>
      <c r="M222" s="1"/>
      <c r="N222" s="1"/>
      <c r="O222" s="1"/>
      <c r="P222" s="1"/>
      <c r="Q222" s="1"/>
      <c r="R222" s="1"/>
    </row>
    <row r="223" spans="1:18" s="3" customFormat="1" ht="29.1" customHeight="1">
      <c r="A223" s="1"/>
      <c r="B223" s="1"/>
      <c r="C223" s="1"/>
      <c r="D223" s="1"/>
      <c r="E223" s="1"/>
      <c r="F223" s="1"/>
      <c r="G223" s="1"/>
      <c r="H223" s="1"/>
      <c r="I223" s="1"/>
      <c r="J223" s="1"/>
      <c r="K223" s="1"/>
      <c r="L223" s="1"/>
      <c r="M223" s="1"/>
      <c r="N223" s="1"/>
      <c r="O223" s="1"/>
      <c r="P223" s="1"/>
      <c r="Q223" s="1"/>
      <c r="R223" s="1"/>
    </row>
    <row r="224" spans="1:18" s="3" customFormat="1" ht="29.1" customHeight="1">
      <c r="A224" s="1"/>
      <c r="B224" s="1"/>
      <c r="C224" s="1"/>
      <c r="D224" s="1"/>
      <c r="E224" s="1"/>
      <c r="F224" s="1"/>
      <c r="G224" s="1"/>
      <c r="H224" s="1"/>
      <c r="I224" s="1"/>
      <c r="J224" s="1"/>
      <c r="K224" s="1"/>
      <c r="L224" s="1"/>
      <c r="M224" s="1"/>
      <c r="N224" s="1"/>
      <c r="O224" s="1"/>
      <c r="P224" s="1"/>
      <c r="Q224" s="1"/>
      <c r="R224" s="1"/>
    </row>
    <row r="225" spans="1:18" s="3" customFormat="1" ht="29.1" customHeight="1">
      <c r="A225" s="1"/>
      <c r="B225" s="1"/>
      <c r="C225" s="1"/>
      <c r="D225" s="1"/>
      <c r="E225" s="1"/>
      <c r="F225" s="1"/>
      <c r="G225" s="1"/>
      <c r="H225" s="1"/>
      <c r="I225" s="1"/>
      <c r="J225" s="1"/>
      <c r="K225" s="1"/>
      <c r="L225" s="1"/>
      <c r="M225" s="1"/>
      <c r="N225" s="1"/>
      <c r="O225" s="1"/>
      <c r="P225" s="1"/>
      <c r="Q225" s="1"/>
      <c r="R225" s="1"/>
    </row>
    <row r="226" spans="1:18" s="3" customFormat="1" ht="29.1" customHeight="1">
      <c r="A226" s="1"/>
      <c r="B226" s="1"/>
      <c r="C226" s="1"/>
      <c r="D226" s="1"/>
      <c r="E226" s="1"/>
      <c r="F226" s="1"/>
      <c r="G226" s="1"/>
      <c r="H226" s="1"/>
      <c r="I226" s="1"/>
      <c r="J226" s="1"/>
      <c r="K226" s="1"/>
      <c r="L226" s="1"/>
      <c r="M226" s="1"/>
      <c r="N226" s="1"/>
      <c r="O226" s="1"/>
      <c r="P226" s="1"/>
      <c r="Q226" s="1"/>
      <c r="R226" s="1"/>
    </row>
    <row r="227" spans="1:18" s="3" customFormat="1" ht="29.1" customHeight="1">
      <c r="A227" s="1"/>
      <c r="B227" s="1"/>
      <c r="C227" s="1"/>
      <c r="D227" s="1"/>
      <c r="E227" s="1"/>
      <c r="F227" s="1"/>
      <c r="G227" s="1"/>
      <c r="H227" s="1"/>
      <c r="I227" s="1"/>
      <c r="J227" s="1"/>
      <c r="K227" s="1"/>
      <c r="L227" s="1"/>
      <c r="M227" s="1"/>
      <c r="N227" s="1"/>
      <c r="O227" s="1"/>
      <c r="P227" s="1"/>
      <c r="Q227" s="1"/>
      <c r="R227" s="1"/>
    </row>
    <row r="228" spans="1:18" s="3" customFormat="1" ht="29.1" customHeight="1">
      <c r="A228" s="1"/>
      <c r="B228" s="1"/>
      <c r="C228" s="1"/>
      <c r="D228" s="1"/>
      <c r="E228" s="1"/>
      <c r="F228" s="1"/>
      <c r="G228" s="1"/>
      <c r="H228" s="1"/>
      <c r="I228" s="1"/>
      <c r="J228" s="1"/>
      <c r="K228" s="1"/>
      <c r="L228" s="1"/>
      <c r="M228" s="1"/>
      <c r="N228" s="1"/>
      <c r="O228" s="1"/>
      <c r="P228" s="1"/>
      <c r="Q228" s="1"/>
      <c r="R228" s="1"/>
    </row>
    <row r="229" spans="1:18" s="3" customFormat="1" ht="29.1" customHeight="1">
      <c r="A229" s="1"/>
      <c r="B229" s="1"/>
      <c r="C229" s="1"/>
      <c r="D229" s="1"/>
      <c r="E229" s="1"/>
      <c r="F229" s="1"/>
      <c r="G229" s="1"/>
      <c r="H229" s="1"/>
      <c r="I229" s="1"/>
      <c r="J229" s="1"/>
      <c r="K229" s="1"/>
      <c r="L229" s="1"/>
      <c r="M229" s="1"/>
      <c r="N229" s="1"/>
      <c r="O229" s="1"/>
      <c r="P229" s="1"/>
      <c r="Q229" s="1"/>
      <c r="R229" s="1"/>
    </row>
    <row r="230" spans="1:18" s="3" customFormat="1" ht="29.1" customHeight="1">
      <c r="A230" s="1"/>
      <c r="B230" s="1"/>
      <c r="C230" s="1"/>
      <c r="D230" s="1"/>
      <c r="E230" s="1"/>
      <c r="F230" s="1"/>
      <c r="G230" s="1"/>
      <c r="H230" s="1"/>
      <c r="I230" s="1"/>
      <c r="J230" s="1"/>
      <c r="K230" s="1"/>
      <c r="L230" s="1"/>
      <c r="M230" s="1"/>
      <c r="N230" s="1"/>
      <c r="O230" s="1"/>
      <c r="P230" s="1"/>
      <c r="Q230" s="1"/>
      <c r="R230" s="1"/>
    </row>
    <row r="231" spans="1:18" s="3" customFormat="1" ht="29.1" customHeight="1">
      <c r="A231" s="1"/>
      <c r="B231" s="1"/>
      <c r="C231" s="1"/>
      <c r="D231" s="1"/>
      <c r="E231" s="1"/>
      <c r="F231" s="1"/>
      <c r="G231" s="1"/>
      <c r="H231" s="1"/>
      <c r="I231" s="1"/>
      <c r="J231" s="1"/>
      <c r="K231" s="1"/>
      <c r="L231" s="1"/>
      <c r="M231" s="1"/>
      <c r="N231" s="1"/>
      <c r="O231" s="1"/>
      <c r="P231" s="1"/>
      <c r="Q231" s="1"/>
      <c r="R231" s="1"/>
    </row>
    <row r="232" spans="1:18" s="3" customFormat="1" ht="29.1" customHeight="1">
      <c r="A232" s="1"/>
      <c r="B232" s="1"/>
      <c r="C232" s="1"/>
      <c r="D232" s="1"/>
      <c r="E232" s="1"/>
      <c r="F232" s="1"/>
      <c r="G232" s="1"/>
      <c r="H232" s="1"/>
      <c r="I232" s="1"/>
      <c r="J232" s="1"/>
      <c r="K232" s="1"/>
      <c r="L232" s="1"/>
      <c r="M232" s="1"/>
      <c r="N232" s="1"/>
      <c r="O232" s="1"/>
      <c r="P232" s="1"/>
      <c r="Q232" s="1"/>
      <c r="R232" s="1"/>
    </row>
    <row r="233" spans="1:18" s="3" customFormat="1" ht="29.1" customHeight="1">
      <c r="A233" s="1"/>
      <c r="B233" s="1"/>
      <c r="C233" s="1"/>
      <c r="D233" s="1"/>
      <c r="E233" s="1"/>
      <c r="F233" s="1"/>
      <c r="G233" s="1"/>
      <c r="H233" s="1"/>
      <c r="I233" s="1"/>
      <c r="J233" s="1"/>
      <c r="K233" s="1"/>
      <c r="L233" s="1"/>
      <c r="M233" s="1"/>
      <c r="N233" s="1"/>
      <c r="O233" s="1"/>
      <c r="P233" s="1"/>
      <c r="Q233" s="1"/>
      <c r="R233" s="1"/>
    </row>
    <row r="234" spans="1:18" s="3" customFormat="1" ht="29.1" customHeight="1">
      <c r="A234" s="1"/>
      <c r="B234" s="1"/>
      <c r="C234" s="1"/>
      <c r="D234" s="1"/>
      <c r="E234" s="1"/>
      <c r="F234" s="1"/>
      <c r="G234" s="1"/>
      <c r="H234" s="1"/>
      <c r="I234" s="1"/>
      <c r="J234" s="1"/>
      <c r="K234" s="1"/>
      <c r="L234" s="1"/>
      <c r="M234" s="1"/>
      <c r="N234" s="1"/>
      <c r="O234" s="1"/>
      <c r="P234" s="1"/>
      <c r="Q234" s="1"/>
      <c r="R234" s="1"/>
    </row>
    <row r="235" spans="1:18" s="3" customFormat="1" ht="29.1" customHeight="1">
      <c r="A235" s="1"/>
      <c r="B235" s="1"/>
      <c r="C235" s="1"/>
      <c r="D235" s="1"/>
      <c r="E235" s="1"/>
      <c r="F235" s="1"/>
      <c r="G235" s="1"/>
      <c r="H235" s="1"/>
      <c r="I235" s="1"/>
      <c r="J235" s="1"/>
      <c r="K235" s="1"/>
      <c r="L235" s="1"/>
      <c r="M235" s="1"/>
      <c r="N235" s="1"/>
      <c r="O235" s="1"/>
      <c r="P235" s="1"/>
      <c r="Q235" s="1"/>
      <c r="R235" s="1"/>
    </row>
    <row r="236" spans="1:18" s="3" customFormat="1" ht="29.1" customHeight="1">
      <c r="A236" s="1"/>
      <c r="B236" s="1"/>
      <c r="C236" s="1"/>
      <c r="D236" s="1"/>
      <c r="E236" s="1"/>
      <c r="F236" s="1"/>
      <c r="G236" s="1"/>
      <c r="H236" s="1"/>
      <c r="I236" s="1"/>
      <c r="J236" s="1"/>
      <c r="K236" s="1"/>
      <c r="L236" s="1"/>
      <c r="M236" s="1"/>
      <c r="N236" s="1"/>
      <c r="O236" s="1"/>
      <c r="P236" s="1"/>
      <c r="Q236" s="1"/>
      <c r="R236" s="1"/>
    </row>
    <row r="237" spans="1:18" s="3" customFormat="1" ht="29.1" customHeight="1">
      <c r="A237" s="1"/>
      <c r="B237" s="1"/>
      <c r="C237" s="1"/>
      <c r="D237" s="1"/>
      <c r="E237" s="1"/>
      <c r="F237" s="1"/>
      <c r="G237" s="1"/>
      <c r="H237" s="1"/>
      <c r="I237" s="1"/>
      <c r="J237" s="1"/>
      <c r="K237" s="1"/>
      <c r="L237" s="1"/>
      <c r="M237" s="1"/>
      <c r="N237" s="1"/>
      <c r="O237" s="1"/>
      <c r="P237" s="1"/>
      <c r="Q237" s="1"/>
      <c r="R237" s="1"/>
    </row>
    <row r="238" spans="1:18" s="3" customFormat="1" ht="29.1" customHeight="1">
      <c r="A238" s="1"/>
      <c r="B238" s="1"/>
      <c r="C238" s="1"/>
      <c r="D238" s="1"/>
      <c r="E238" s="1"/>
      <c r="F238" s="1"/>
      <c r="G238" s="1"/>
      <c r="H238" s="1"/>
      <c r="I238" s="1"/>
      <c r="J238" s="1"/>
      <c r="K238" s="1"/>
      <c r="L238" s="1"/>
      <c r="M238" s="1"/>
      <c r="N238" s="1"/>
      <c r="O238" s="1"/>
      <c r="P238" s="1"/>
      <c r="Q238" s="1"/>
      <c r="R238" s="1"/>
    </row>
    <row r="239" spans="1:18" s="3" customFormat="1" ht="29.1" customHeight="1">
      <c r="A239" s="1"/>
      <c r="B239" s="1"/>
      <c r="C239" s="1"/>
      <c r="D239" s="1"/>
      <c r="E239" s="1"/>
      <c r="F239" s="1"/>
      <c r="G239" s="1"/>
      <c r="H239" s="1"/>
      <c r="I239" s="1"/>
      <c r="J239" s="1"/>
      <c r="K239" s="1"/>
      <c r="L239" s="1"/>
      <c r="M239" s="1"/>
      <c r="N239" s="1"/>
      <c r="O239" s="1"/>
      <c r="P239" s="1"/>
      <c r="Q239" s="1"/>
      <c r="R239" s="1"/>
    </row>
    <row r="240" spans="1:18" s="3" customFormat="1" ht="29.1" customHeight="1">
      <c r="A240" s="1"/>
      <c r="B240" s="1"/>
      <c r="C240" s="1"/>
      <c r="D240" s="1"/>
      <c r="E240" s="1"/>
      <c r="F240" s="1"/>
      <c r="G240" s="1"/>
      <c r="H240" s="1"/>
      <c r="I240" s="1"/>
      <c r="J240" s="1"/>
      <c r="K240" s="1"/>
      <c r="L240" s="1"/>
      <c r="M240" s="1"/>
      <c r="N240" s="1"/>
      <c r="O240" s="1"/>
      <c r="P240" s="1"/>
      <c r="Q240" s="1"/>
      <c r="R240" s="1"/>
    </row>
    <row r="241" spans="1:18" s="3" customFormat="1" ht="29.1" customHeight="1">
      <c r="A241" s="1"/>
      <c r="B241" s="1"/>
      <c r="C241" s="1"/>
      <c r="D241" s="1"/>
      <c r="E241" s="1"/>
      <c r="F241" s="1"/>
      <c r="G241" s="1"/>
      <c r="H241" s="1"/>
      <c r="I241" s="1"/>
      <c r="J241" s="1"/>
      <c r="K241" s="1"/>
      <c r="L241" s="1"/>
      <c r="M241" s="1"/>
      <c r="N241" s="1"/>
      <c r="O241" s="1"/>
      <c r="P241" s="1"/>
      <c r="Q241" s="1"/>
      <c r="R241" s="1"/>
    </row>
    <row r="242" spans="1:18" s="3" customFormat="1" ht="29.1" customHeight="1">
      <c r="A242" s="1"/>
      <c r="B242" s="1"/>
      <c r="C242" s="1"/>
      <c r="D242" s="1"/>
      <c r="E242" s="1"/>
      <c r="F242" s="1"/>
      <c r="G242" s="1"/>
      <c r="H242" s="1"/>
      <c r="I242" s="1"/>
      <c r="J242" s="1"/>
      <c r="K242" s="1"/>
      <c r="L242" s="1"/>
      <c r="M242" s="1"/>
      <c r="N242" s="1"/>
      <c r="O242" s="1"/>
      <c r="P242" s="1"/>
      <c r="Q242" s="1"/>
      <c r="R242" s="1"/>
    </row>
    <row r="243" spans="1:18" s="3" customFormat="1" ht="29.1" customHeight="1">
      <c r="A243" s="1"/>
      <c r="B243" s="1"/>
      <c r="C243" s="1"/>
      <c r="D243" s="1"/>
      <c r="E243" s="1"/>
      <c r="F243" s="1"/>
      <c r="G243" s="1"/>
      <c r="H243" s="1"/>
      <c r="I243" s="1"/>
      <c r="J243" s="1"/>
      <c r="K243" s="1"/>
      <c r="L243" s="1"/>
      <c r="M243" s="1"/>
      <c r="N243" s="1"/>
      <c r="O243" s="1"/>
      <c r="P243" s="1"/>
      <c r="Q243" s="1"/>
      <c r="R243" s="1"/>
    </row>
    <row r="244" spans="1:18" s="3" customFormat="1" ht="29.1" customHeight="1">
      <c r="A244" s="1"/>
      <c r="B244" s="1"/>
      <c r="C244" s="1"/>
      <c r="D244" s="1"/>
      <c r="E244" s="1"/>
      <c r="F244" s="1"/>
      <c r="G244" s="1"/>
      <c r="H244" s="1"/>
      <c r="I244" s="1"/>
      <c r="J244" s="1"/>
      <c r="K244" s="1"/>
      <c r="L244" s="1"/>
      <c r="M244" s="1"/>
      <c r="N244" s="1"/>
      <c r="O244" s="1"/>
      <c r="P244" s="1"/>
      <c r="Q244" s="1"/>
      <c r="R244" s="1"/>
    </row>
    <row r="245" spans="1:18" s="3" customFormat="1" ht="29.1" customHeight="1">
      <c r="A245" s="1"/>
      <c r="B245" s="1"/>
      <c r="C245" s="1"/>
      <c r="D245" s="1"/>
      <c r="E245" s="1"/>
      <c r="F245" s="1"/>
      <c r="G245" s="1"/>
      <c r="H245" s="1"/>
      <c r="I245" s="1"/>
      <c r="J245" s="1"/>
      <c r="K245" s="1"/>
      <c r="L245" s="1"/>
      <c r="M245" s="1"/>
      <c r="N245" s="1"/>
      <c r="O245" s="1"/>
      <c r="P245" s="1"/>
      <c r="Q245" s="1"/>
      <c r="R245" s="1"/>
    </row>
    <row r="246" spans="1:18" s="3" customFormat="1" ht="29.1" customHeight="1">
      <c r="A246" s="1"/>
      <c r="B246" s="1"/>
      <c r="C246" s="1"/>
      <c r="D246" s="1"/>
      <c r="E246" s="1"/>
      <c r="F246" s="1"/>
      <c r="G246" s="1"/>
      <c r="H246" s="1"/>
      <c r="I246" s="1"/>
      <c r="J246" s="1"/>
      <c r="K246" s="1"/>
      <c r="L246" s="1"/>
      <c r="M246" s="1"/>
      <c r="N246" s="1"/>
      <c r="O246" s="1"/>
      <c r="P246" s="1"/>
      <c r="Q246" s="1"/>
      <c r="R246" s="1"/>
    </row>
    <row r="247" spans="1:18" s="3" customFormat="1" ht="29.1" customHeight="1">
      <c r="A247" s="1"/>
      <c r="B247" s="1"/>
      <c r="C247" s="1"/>
      <c r="D247" s="1"/>
      <c r="E247" s="1"/>
      <c r="F247" s="1"/>
      <c r="G247" s="1"/>
      <c r="H247" s="1"/>
      <c r="I247" s="1"/>
      <c r="J247" s="1"/>
      <c r="K247" s="1"/>
      <c r="L247" s="1"/>
      <c r="M247" s="1"/>
      <c r="N247" s="1"/>
      <c r="O247" s="1"/>
      <c r="P247" s="1"/>
      <c r="Q247" s="1"/>
      <c r="R247" s="1"/>
    </row>
    <row r="248" spans="1:18" s="3" customFormat="1" ht="29.1" customHeight="1">
      <c r="A248" s="1"/>
      <c r="B248" s="1"/>
      <c r="C248" s="1"/>
      <c r="D248" s="1"/>
      <c r="E248" s="1"/>
      <c r="F248" s="1"/>
      <c r="G248" s="1"/>
      <c r="H248" s="1"/>
      <c r="I248" s="1"/>
      <c r="J248" s="1"/>
      <c r="K248" s="1"/>
      <c r="L248" s="1"/>
      <c r="M248" s="1"/>
      <c r="N248" s="1"/>
      <c r="O248" s="1"/>
      <c r="P248" s="1"/>
      <c r="Q248" s="1"/>
      <c r="R248" s="1"/>
    </row>
    <row r="249" spans="1:18" s="3" customFormat="1" ht="29.1" customHeight="1">
      <c r="A249" s="1"/>
      <c r="B249" s="1"/>
      <c r="C249" s="1"/>
      <c r="D249" s="1"/>
      <c r="E249" s="1"/>
      <c r="F249" s="1"/>
      <c r="G249" s="1"/>
      <c r="H249" s="1"/>
      <c r="I249" s="1"/>
      <c r="J249" s="1"/>
      <c r="K249" s="1"/>
      <c r="L249" s="1"/>
      <c r="M249" s="1"/>
      <c r="N249" s="1"/>
      <c r="O249" s="1"/>
      <c r="P249" s="1"/>
      <c r="Q249" s="1"/>
      <c r="R249" s="1"/>
    </row>
    <row r="250" spans="1:18" s="3" customFormat="1" ht="29.1" customHeight="1">
      <c r="A250" s="1"/>
      <c r="B250" s="1"/>
      <c r="C250" s="1"/>
      <c r="D250" s="1"/>
      <c r="E250" s="1"/>
      <c r="F250" s="1"/>
      <c r="G250" s="1"/>
      <c r="H250" s="1"/>
      <c r="I250" s="1"/>
      <c r="J250" s="1"/>
      <c r="K250" s="1"/>
      <c r="L250" s="1"/>
      <c r="M250" s="1"/>
      <c r="N250" s="1"/>
      <c r="O250" s="1"/>
      <c r="P250" s="1"/>
      <c r="Q250" s="1"/>
      <c r="R250" s="1"/>
    </row>
    <row r="251" spans="1:18" s="3" customFormat="1" ht="29.1" customHeight="1">
      <c r="A251" s="1"/>
      <c r="B251" s="1"/>
      <c r="C251" s="1"/>
      <c r="D251" s="1"/>
      <c r="E251" s="1"/>
      <c r="F251" s="1"/>
      <c r="G251" s="1"/>
      <c r="H251" s="1"/>
      <c r="I251" s="1"/>
      <c r="J251" s="1"/>
      <c r="K251" s="1"/>
      <c r="L251" s="1"/>
      <c r="M251" s="1"/>
      <c r="N251" s="1"/>
      <c r="O251" s="1"/>
      <c r="P251" s="1"/>
      <c r="Q251" s="1"/>
      <c r="R251" s="1"/>
    </row>
    <row r="252" spans="1:18" s="3" customFormat="1" ht="29.1" customHeight="1">
      <c r="A252" s="1"/>
      <c r="B252" s="1"/>
      <c r="C252" s="1"/>
      <c r="D252" s="1"/>
      <c r="E252" s="1"/>
      <c r="F252" s="1"/>
      <c r="G252" s="1"/>
      <c r="H252" s="1"/>
      <c r="I252" s="1"/>
      <c r="J252" s="1"/>
      <c r="K252" s="1"/>
      <c r="L252" s="1"/>
      <c r="M252" s="1"/>
      <c r="N252" s="1"/>
      <c r="O252" s="1"/>
      <c r="P252" s="1"/>
      <c r="Q252" s="1"/>
      <c r="R252" s="1"/>
    </row>
    <row r="253" spans="1:18" s="3" customFormat="1" ht="29.1" customHeight="1">
      <c r="A253" s="1"/>
      <c r="B253" s="1"/>
      <c r="C253" s="1"/>
      <c r="D253" s="1"/>
      <c r="E253" s="1"/>
      <c r="F253" s="1"/>
      <c r="G253" s="1"/>
      <c r="H253" s="1"/>
      <c r="I253" s="1"/>
      <c r="J253" s="1"/>
      <c r="K253" s="1"/>
      <c r="L253" s="1"/>
      <c r="M253" s="1"/>
      <c r="N253" s="1"/>
      <c r="O253" s="1"/>
      <c r="P253" s="1"/>
      <c r="Q253" s="1"/>
      <c r="R253" s="1"/>
    </row>
    <row r="254" spans="1:18" s="3" customFormat="1" ht="29.1" customHeight="1">
      <c r="A254" s="1"/>
      <c r="B254" s="1"/>
      <c r="C254" s="1"/>
      <c r="D254" s="1"/>
      <c r="E254" s="1"/>
      <c r="F254" s="1"/>
      <c r="G254" s="1"/>
      <c r="H254" s="1"/>
      <c r="I254" s="1"/>
      <c r="J254" s="1"/>
      <c r="K254" s="1"/>
      <c r="L254" s="1"/>
      <c r="M254" s="1"/>
      <c r="N254" s="1"/>
      <c r="O254" s="1"/>
      <c r="P254" s="1"/>
      <c r="Q254" s="1"/>
      <c r="R254" s="1"/>
    </row>
    <row r="255" spans="1:18" s="3" customFormat="1" ht="29.1" customHeight="1">
      <c r="A255" s="1"/>
      <c r="B255" s="1"/>
      <c r="C255" s="1"/>
      <c r="D255" s="1"/>
      <c r="E255" s="1"/>
      <c r="F255" s="1"/>
      <c r="G255" s="1"/>
      <c r="H255" s="1"/>
      <c r="I255" s="1"/>
      <c r="J255" s="1"/>
      <c r="K255" s="1"/>
      <c r="L255" s="1"/>
      <c r="M255" s="1"/>
      <c r="N255" s="1"/>
      <c r="O255" s="1"/>
      <c r="P255" s="1"/>
      <c r="Q255" s="1"/>
      <c r="R255" s="1"/>
    </row>
    <row r="256" spans="1:18" s="3" customFormat="1" ht="29.1" customHeight="1">
      <c r="A256" s="1"/>
      <c r="B256" s="1"/>
      <c r="C256" s="1"/>
      <c r="D256" s="1"/>
      <c r="E256" s="1"/>
      <c r="F256" s="1"/>
      <c r="G256" s="1"/>
      <c r="H256" s="1"/>
      <c r="I256" s="1"/>
      <c r="J256" s="1"/>
      <c r="K256" s="1"/>
      <c r="L256" s="1"/>
      <c r="M256" s="1"/>
      <c r="N256" s="1"/>
      <c r="O256" s="1"/>
      <c r="P256" s="1"/>
      <c r="Q256" s="1"/>
      <c r="R256" s="1"/>
    </row>
    <row r="257" spans="1:18" s="3" customFormat="1" ht="29.1" customHeight="1">
      <c r="A257" s="1"/>
      <c r="B257" s="1"/>
      <c r="C257" s="1"/>
      <c r="D257" s="1"/>
      <c r="E257" s="1"/>
      <c r="F257" s="1"/>
      <c r="G257" s="1"/>
      <c r="H257" s="1"/>
      <c r="I257" s="1"/>
      <c r="J257" s="1"/>
      <c r="K257" s="1"/>
      <c r="L257" s="1"/>
      <c r="M257" s="1"/>
      <c r="N257" s="1"/>
      <c r="O257" s="1"/>
      <c r="P257" s="1"/>
      <c r="Q257" s="1"/>
      <c r="R257" s="1"/>
    </row>
    <row r="258" spans="1:18" s="3" customFormat="1" ht="29.1" customHeight="1">
      <c r="A258" s="1"/>
      <c r="B258" s="1"/>
      <c r="C258" s="1"/>
      <c r="D258" s="1"/>
      <c r="E258" s="1"/>
      <c r="F258" s="1"/>
      <c r="G258" s="1"/>
      <c r="H258" s="1"/>
      <c r="I258" s="1"/>
      <c r="J258" s="1"/>
      <c r="K258" s="1"/>
      <c r="L258" s="1"/>
      <c r="M258" s="1"/>
      <c r="N258" s="1"/>
      <c r="O258" s="1"/>
      <c r="P258" s="1"/>
      <c r="Q258" s="1"/>
      <c r="R258" s="1"/>
    </row>
    <row r="259" spans="1:18" s="3" customFormat="1" ht="29.1" customHeight="1">
      <c r="A259" s="1"/>
      <c r="B259" s="1"/>
      <c r="C259" s="1"/>
      <c r="D259" s="1"/>
      <c r="E259" s="1"/>
      <c r="F259" s="1"/>
      <c r="G259" s="1"/>
      <c r="H259" s="1"/>
      <c r="I259" s="1"/>
      <c r="J259" s="1"/>
      <c r="K259" s="1"/>
      <c r="L259" s="1"/>
      <c r="M259" s="1"/>
      <c r="N259" s="1"/>
      <c r="O259" s="1"/>
      <c r="P259" s="1"/>
      <c r="Q259" s="1"/>
      <c r="R259" s="1"/>
    </row>
    <row r="260" spans="1:18" s="3" customFormat="1" ht="29.1" customHeight="1">
      <c r="A260" s="1"/>
      <c r="B260" s="1"/>
      <c r="C260" s="1"/>
      <c r="D260" s="1"/>
      <c r="E260" s="1"/>
      <c r="F260" s="1"/>
      <c r="G260" s="1"/>
      <c r="H260" s="1"/>
      <c r="I260" s="1"/>
      <c r="J260" s="1"/>
      <c r="K260" s="1"/>
      <c r="L260" s="1"/>
      <c r="M260" s="1"/>
      <c r="N260" s="1"/>
      <c r="O260" s="1"/>
      <c r="P260" s="1"/>
      <c r="Q260" s="1"/>
      <c r="R260" s="1"/>
    </row>
    <row r="261" spans="1:18" s="3" customFormat="1" ht="29.1" customHeight="1">
      <c r="A261" s="1"/>
      <c r="B261" s="1"/>
      <c r="C261" s="1"/>
      <c r="D261" s="1"/>
      <c r="E261" s="1"/>
      <c r="F261" s="1"/>
      <c r="G261" s="1"/>
      <c r="H261" s="1"/>
      <c r="I261" s="1"/>
      <c r="J261" s="1"/>
      <c r="K261" s="1"/>
      <c r="L261" s="1"/>
      <c r="M261" s="1"/>
      <c r="N261" s="1"/>
      <c r="O261" s="1"/>
      <c r="P261" s="1"/>
      <c r="Q261" s="1"/>
      <c r="R261" s="1"/>
    </row>
    <row r="262" spans="1:18" s="3" customFormat="1" ht="29.1" customHeight="1">
      <c r="A262" s="1"/>
      <c r="B262" s="1"/>
      <c r="C262" s="1"/>
      <c r="D262" s="1"/>
      <c r="E262" s="1"/>
      <c r="F262" s="1"/>
      <c r="G262" s="1"/>
      <c r="H262" s="1"/>
      <c r="I262" s="1"/>
      <c r="J262" s="1"/>
      <c r="K262" s="1"/>
      <c r="L262" s="1"/>
      <c r="M262" s="1"/>
      <c r="N262" s="1"/>
      <c r="O262" s="1"/>
      <c r="P262" s="1"/>
      <c r="Q262" s="1"/>
      <c r="R262" s="1"/>
    </row>
    <row r="263" spans="1:18" s="3" customFormat="1" ht="29.1" customHeight="1">
      <c r="A263" s="1"/>
      <c r="B263" s="1"/>
      <c r="C263" s="1"/>
      <c r="D263" s="1"/>
      <c r="E263" s="1"/>
      <c r="F263" s="1"/>
      <c r="G263" s="1"/>
      <c r="H263" s="1"/>
      <c r="I263" s="1"/>
      <c r="J263" s="1"/>
      <c r="K263" s="1"/>
      <c r="L263" s="1"/>
      <c r="M263" s="1"/>
      <c r="N263" s="1"/>
      <c r="O263" s="1"/>
      <c r="P263" s="1"/>
      <c r="Q263" s="1"/>
      <c r="R263" s="1"/>
    </row>
    <row r="264" spans="1:18" s="3" customFormat="1" ht="29.1" customHeight="1">
      <c r="A264" s="1"/>
      <c r="B264" s="1"/>
      <c r="C264" s="1"/>
      <c r="D264" s="1"/>
      <c r="E264" s="1"/>
      <c r="F264" s="1"/>
      <c r="G264" s="1"/>
      <c r="H264" s="1"/>
      <c r="I264" s="1"/>
      <c r="J264" s="1"/>
      <c r="K264" s="1"/>
      <c r="L264" s="1"/>
      <c r="M264" s="1"/>
      <c r="N264" s="1"/>
      <c r="O264" s="1"/>
      <c r="P264" s="1"/>
      <c r="Q264" s="1"/>
      <c r="R264" s="1"/>
    </row>
    <row r="265" spans="1:18" s="3" customFormat="1" ht="29.1" customHeight="1">
      <c r="A265" s="1"/>
      <c r="B265" s="1"/>
      <c r="C265" s="1"/>
      <c r="D265" s="1"/>
      <c r="E265" s="1"/>
      <c r="F265" s="1"/>
      <c r="G265" s="1"/>
      <c r="H265" s="1"/>
      <c r="I265" s="1"/>
      <c r="J265" s="1"/>
      <c r="K265" s="1"/>
      <c r="L265" s="1"/>
      <c r="M265" s="1"/>
      <c r="N265" s="1"/>
      <c r="O265" s="1"/>
      <c r="P265" s="1"/>
      <c r="Q265" s="1"/>
      <c r="R265" s="1"/>
    </row>
    <row r="266" spans="1:18" s="3" customFormat="1" ht="29.1" customHeight="1">
      <c r="A266" s="1"/>
      <c r="B266" s="1"/>
      <c r="C266" s="1"/>
      <c r="D266" s="1"/>
      <c r="E266" s="1"/>
      <c r="F266" s="1"/>
      <c r="G266" s="1"/>
      <c r="H266" s="1"/>
      <c r="I266" s="1"/>
      <c r="J266" s="1"/>
      <c r="K266" s="1"/>
      <c r="L266" s="1"/>
      <c r="M266" s="1"/>
      <c r="N266" s="1"/>
      <c r="O266" s="1"/>
      <c r="P266" s="1"/>
      <c r="Q266" s="1"/>
      <c r="R266" s="1"/>
    </row>
    <row r="267" spans="1:18" s="3" customFormat="1" ht="29.1" customHeight="1">
      <c r="A267" s="1"/>
      <c r="B267" s="1"/>
      <c r="C267" s="1"/>
      <c r="D267" s="1"/>
      <c r="E267" s="1"/>
      <c r="F267" s="1"/>
      <c r="G267" s="1"/>
      <c r="H267" s="1"/>
      <c r="I267" s="1"/>
      <c r="J267" s="1"/>
      <c r="K267" s="1"/>
      <c r="L267" s="1"/>
      <c r="M267" s="1"/>
      <c r="N267" s="1"/>
      <c r="O267" s="1"/>
      <c r="P267" s="1"/>
      <c r="Q267" s="1"/>
      <c r="R267" s="1"/>
    </row>
    <row r="268" spans="1:18" s="3" customFormat="1" ht="29.1" customHeight="1">
      <c r="A268" s="1"/>
      <c r="B268" s="1"/>
      <c r="C268" s="1"/>
      <c r="D268" s="1"/>
      <c r="E268" s="1"/>
      <c r="F268" s="1"/>
      <c r="G268" s="1"/>
      <c r="H268" s="1"/>
      <c r="I268" s="1"/>
      <c r="J268" s="1"/>
      <c r="K268" s="1"/>
      <c r="L268" s="1"/>
      <c r="M268" s="1"/>
      <c r="N268" s="1"/>
      <c r="O268" s="1"/>
      <c r="P268" s="1"/>
      <c r="Q268" s="1"/>
      <c r="R268" s="1"/>
    </row>
    <row r="269" spans="1:18" s="3" customFormat="1" ht="29.1" customHeight="1">
      <c r="A269" s="1"/>
      <c r="B269" s="1"/>
      <c r="C269" s="1"/>
      <c r="D269" s="1"/>
      <c r="E269" s="1"/>
      <c r="F269" s="1"/>
      <c r="G269" s="1"/>
      <c r="H269" s="1"/>
      <c r="I269" s="1"/>
      <c r="J269" s="1"/>
      <c r="K269" s="1"/>
      <c r="L269" s="1"/>
      <c r="M269" s="1"/>
      <c r="N269" s="1"/>
      <c r="O269" s="1"/>
      <c r="P269" s="1"/>
      <c r="Q269" s="1"/>
      <c r="R269" s="1"/>
    </row>
    <row r="270" spans="1:18" s="3" customFormat="1" ht="29.1" customHeight="1">
      <c r="A270" s="1"/>
      <c r="B270" s="1"/>
      <c r="C270" s="1"/>
      <c r="D270" s="1"/>
      <c r="E270" s="1"/>
      <c r="F270" s="1"/>
      <c r="G270" s="1"/>
      <c r="H270" s="1"/>
      <c r="I270" s="1"/>
      <c r="J270" s="1"/>
      <c r="K270" s="1"/>
      <c r="L270" s="1"/>
      <c r="M270" s="1"/>
      <c r="N270" s="1"/>
      <c r="O270" s="1"/>
      <c r="P270" s="1"/>
      <c r="Q270" s="1"/>
      <c r="R270" s="1"/>
    </row>
    <row r="271" spans="1:18" s="3" customFormat="1" ht="29.1" customHeight="1">
      <c r="A271" s="1"/>
      <c r="B271" s="1"/>
      <c r="C271" s="1"/>
      <c r="D271" s="1"/>
      <c r="E271" s="1"/>
      <c r="F271" s="1"/>
      <c r="G271" s="1"/>
      <c r="H271" s="1"/>
      <c r="I271" s="1"/>
      <c r="J271" s="1"/>
      <c r="K271" s="1"/>
      <c r="L271" s="1"/>
      <c r="M271" s="1"/>
      <c r="N271" s="1"/>
      <c r="O271" s="1"/>
      <c r="P271" s="1"/>
      <c r="Q271" s="1"/>
      <c r="R271" s="1"/>
    </row>
    <row r="272" spans="1:18" s="3" customFormat="1" ht="29.1" customHeight="1">
      <c r="A272" s="1"/>
      <c r="B272" s="1"/>
      <c r="C272" s="1"/>
      <c r="D272" s="1"/>
      <c r="E272" s="1"/>
      <c r="F272" s="1"/>
      <c r="G272" s="1"/>
      <c r="H272" s="1"/>
      <c r="I272" s="1"/>
      <c r="J272" s="1"/>
      <c r="K272" s="1"/>
      <c r="L272" s="1"/>
      <c r="M272" s="1"/>
      <c r="N272" s="1"/>
      <c r="O272" s="1"/>
      <c r="P272" s="1"/>
      <c r="Q272" s="1"/>
      <c r="R272" s="1"/>
    </row>
    <row r="273" spans="1:18" s="3" customFormat="1" ht="29.1" customHeight="1">
      <c r="A273" s="1"/>
      <c r="B273" s="1"/>
      <c r="C273" s="1"/>
      <c r="D273" s="1"/>
      <c r="E273" s="1"/>
      <c r="F273" s="1"/>
      <c r="G273" s="1"/>
      <c r="H273" s="1"/>
      <c r="I273" s="1"/>
      <c r="J273" s="1"/>
      <c r="K273" s="1"/>
      <c r="L273" s="1"/>
      <c r="M273" s="1"/>
      <c r="N273" s="1"/>
      <c r="O273" s="1"/>
      <c r="P273" s="1"/>
      <c r="Q273" s="1"/>
      <c r="R273" s="1"/>
    </row>
    <row r="274" spans="1:18" s="3" customFormat="1" ht="29.1" customHeight="1">
      <c r="A274" s="1"/>
      <c r="B274" s="1"/>
      <c r="C274" s="1"/>
      <c r="D274" s="1"/>
      <c r="E274" s="1"/>
      <c r="F274" s="1"/>
      <c r="G274" s="1"/>
      <c r="H274" s="1"/>
      <c r="I274" s="1"/>
      <c r="J274" s="1"/>
      <c r="K274" s="1"/>
      <c r="L274" s="1"/>
      <c r="M274" s="1"/>
      <c r="N274" s="1"/>
      <c r="O274" s="1"/>
      <c r="P274" s="1"/>
      <c r="Q274" s="1"/>
      <c r="R274" s="1"/>
    </row>
    <row r="275" spans="1:18" s="3" customFormat="1" ht="29.1" customHeight="1">
      <c r="A275" s="1"/>
      <c r="B275" s="1"/>
      <c r="C275" s="1"/>
      <c r="D275" s="1"/>
      <c r="E275" s="1"/>
      <c r="F275" s="1"/>
      <c r="G275" s="1"/>
      <c r="H275" s="1"/>
      <c r="I275" s="1"/>
      <c r="J275" s="1"/>
      <c r="K275" s="1"/>
      <c r="L275" s="1"/>
      <c r="M275" s="1"/>
      <c r="N275" s="1"/>
      <c r="O275" s="1"/>
      <c r="P275" s="1"/>
      <c r="Q275" s="1"/>
      <c r="R275" s="1"/>
    </row>
    <row r="276" spans="1:18" s="3" customFormat="1" ht="29.1" customHeight="1">
      <c r="A276" s="1"/>
      <c r="B276" s="1"/>
      <c r="C276" s="1"/>
      <c r="D276" s="1"/>
      <c r="E276" s="1"/>
      <c r="F276" s="1"/>
      <c r="G276" s="1"/>
      <c r="H276" s="1"/>
      <c r="I276" s="1"/>
      <c r="J276" s="1"/>
      <c r="K276" s="1"/>
      <c r="L276" s="1"/>
      <c r="M276" s="1"/>
      <c r="N276" s="1"/>
      <c r="O276" s="1"/>
      <c r="P276" s="1"/>
      <c r="Q276" s="1"/>
      <c r="R276" s="1"/>
    </row>
    <row r="277" spans="1:18" s="3" customFormat="1" ht="29.1" customHeight="1">
      <c r="A277" s="1"/>
      <c r="B277" s="1"/>
      <c r="C277" s="1"/>
      <c r="D277" s="1"/>
      <c r="E277" s="1"/>
      <c r="F277" s="1"/>
      <c r="G277" s="1"/>
      <c r="H277" s="1"/>
      <c r="I277" s="1"/>
      <c r="J277" s="1"/>
      <c r="K277" s="1"/>
      <c r="L277" s="1"/>
      <c r="M277" s="1"/>
      <c r="N277" s="1"/>
      <c r="O277" s="1"/>
      <c r="P277" s="1"/>
      <c r="Q277" s="1"/>
      <c r="R277" s="1"/>
    </row>
    <row r="278" spans="1:18" s="3" customFormat="1" ht="29.1" customHeight="1">
      <c r="A278" s="1"/>
      <c r="B278" s="1"/>
      <c r="C278" s="1"/>
      <c r="D278" s="1"/>
      <c r="E278" s="1"/>
      <c r="F278" s="1"/>
      <c r="G278" s="1"/>
      <c r="H278" s="1"/>
      <c r="I278" s="1"/>
      <c r="J278" s="1"/>
      <c r="K278" s="1"/>
      <c r="L278" s="1"/>
      <c r="M278" s="1"/>
      <c r="N278" s="1"/>
      <c r="O278" s="1"/>
      <c r="P278" s="1"/>
      <c r="Q278" s="1"/>
      <c r="R278" s="1"/>
    </row>
    <row r="279" spans="1:18" s="3" customFormat="1" ht="29.1" customHeight="1">
      <c r="A279" s="1"/>
      <c r="B279" s="1"/>
      <c r="C279" s="1"/>
      <c r="D279" s="1"/>
      <c r="E279" s="1"/>
      <c r="F279" s="1"/>
      <c r="G279" s="1"/>
      <c r="H279" s="1"/>
      <c r="I279" s="1"/>
      <c r="J279" s="1"/>
      <c r="K279" s="1"/>
      <c r="L279" s="1"/>
      <c r="M279" s="1"/>
      <c r="N279" s="1"/>
      <c r="O279" s="1"/>
      <c r="P279" s="1"/>
      <c r="Q279" s="1"/>
      <c r="R279" s="1"/>
    </row>
    <row r="280" spans="1:18" s="3" customFormat="1" ht="29.1" customHeight="1">
      <c r="A280" s="1"/>
      <c r="B280" s="1"/>
      <c r="C280" s="1"/>
      <c r="D280" s="1"/>
      <c r="E280" s="1"/>
      <c r="F280" s="1"/>
      <c r="G280" s="1"/>
      <c r="H280" s="1"/>
      <c r="I280" s="1"/>
      <c r="J280" s="1"/>
      <c r="K280" s="1"/>
      <c r="L280" s="1"/>
      <c r="M280" s="1"/>
      <c r="N280" s="1"/>
      <c r="O280" s="1"/>
      <c r="P280" s="1"/>
      <c r="Q280" s="1"/>
      <c r="R280" s="1"/>
    </row>
    <row r="281" spans="1:18" s="3" customFormat="1" ht="29.1" customHeight="1">
      <c r="A281" s="1"/>
      <c r="B281" s="1"/>
      <c r="C281" s="1"/>
      <c r="D281" s="1"/>
      <c r="E281" s="1"/>
      <c r="F281" s="1"/>
      <c r="G281" s="1"/>
      <c r="H281" s="1"/>
      <c r="I281" s="1"/>
      <c r="J281" s="1"/>
      <c r="K281" s="1"/>
      <c r="L281" s="1"/>
      <c r="M281" s="1"/>
      <c r="N281" s="1"/>
      <c r="O281" s="1"/>
      <c r="P281" s="1"/>
      <c r="Q281" s="1"/>
      <c r="R281" s="1"/>
    </row>
    <row r="282" spans="1:18" s="3" customFormat="1" ht="29.1" customHeight="1">
      <c r="A282" s="1"/>
      <c r="B282" s="1"/>
      <c r="C282" s="1"/>
      <c r="D282" s="1"/>
      <c r="E282" s="1"/>
      <c r="F282" s="1"/>
      <c r="G282" s="1"/>
      <c r="H282" s="1"/>
      <c r="I282" s="1"/>
      <c r="J282" s="1"/>
      <c r="K282" s="1"/>
      <c r="L282" s="1"/>
      <c r="M282" s="1"/>
      <c r="N282" s="1"/>
      <c r="O282" s="1"/>
      <c r="P282" s="1"/>
      <c r="Q282" s="1"/>
      <c r="R282" s="1"/>
    </row>
    <row r="283" spans="1:18" s="3" customFormat="1" ht="29.1" customHeight="1">
      <c r="A283" s="1"/>
      <c r="B283" s="1"/>
      <c r="C283" s="1"/>
      <c r="D283" s="1"/>
      <c r="E283" s="1"/>
      <c r="F283" s="1"/>
      <c r="G283" s="1"/>
      <c r="H283" s="1"/>
      <c r="I283" s="1"/>
      <c r="J283" s="1"/>
      <c r="K283" s="1"/>
      <c r="L283" s="1"/>
      <c r="M283" s="1"/>
      <c r="N283" s="1"/>
      <c r="O283" s="1"/>
      <c r="P283" s="1"/>
      <c r="Q283" s="1"/>
      <c r="R283" s="1"/>
    </row>
    <row r="284" spans="1:18" s="3" customFormat="1" ht="29.1" customHeight="1">
      <c r="A284" s="1"/>
      <c r="B284" s="1"/>
      <c r="C284" s="1"/>
      <c r="D284" s="1"/>
      <c r="E284" s="1"/>
      <c r="F284" s="1"/>
      <c r="G284" s="1"/>
      <c r="H284" s="1"/>
      <c r="I284" s="1"/>
      <c r="J284" s="1"/>
      <c r="K284" s="1"/>
      <c r="L284" s="1"/>
      <c r="M284" s="1"/>
      <c r="N284" s="1"/>
      <c r="O284" s="1"/>
      <c r="P284" s="1"/>
      <c r="Q284" s="1"/>
      <c r="R284" s="1"/>
    </row>
    <row r="285" spans="1:18" s="3" customFormat="1" ht="29.1" customHeight="1">
      <c r="A285" s="1"/>
      <c r="B285" s="1"/>
      <c r="C285" s="1"/>
      <c r="D285" s="1"/>
      <c r="E285" s="1"/>
      <c r="F285" s="1"/>
      <c r="G285" s="1"/>
      <c r="H285" s="1"/>
      <c r="I285" s="1"/>
      <c r="J285" s="1"/>
      <c r="K285" s="1"/>
      <c r="L285" s="1"/>
      <c r="M285" s="1"/>
      <c r="N285" s="1"/>
      <c r="O285" s="1"/>
      <c r="P285" s="1"/>
      <c r="Q285" s="1"/>
      <c r="R285" s="1"/>
    </row>
    <row r="286" spans="1:18" s="3" customFormat="1" ht="29.1" customHeight="1">
      <c r="A286" s="1"/>
      <c r="B286" s="1"/>
      <c r="C286" s="1"/>
      <c r="D286" s="1"/>
      <c r="E286" s="1"/>
      <c r="F286" s="1"/>
      <c r="G286" s="1"/>
      <c r="H286" s="1"/>
      <c r="I286" s="1"/>
      <c r="J286" s="1"/>
      <c r="K286" s="1"/>
      <c r="L286" s="1"/>
      <c r="M286" s="1"/>
      <c r="N286" s="1"/>
      <c r="O286" s="1"/>
      <c r="P286" s="1"/>
      <c r="Q286" s="1"/>
      <c r="R286" s="1"/>
    </row>
    <row r="287" spans="1:18" s="3" customFormat="1" ht="29.1" customHeight="1">
      <c r="A287" s="1"/>
      <c r="B287" s="1"/>
      <c r="C287" s="1"/>
      <c r="D287" s="1"/>
      <c r="E287" s="1"/>
      <c r="F287" s="1"/>
      <c r="G287" s="1"/>
      <c r="H287" s="1"/>
      <c r="I287" s="1"/>
      <c r="J287" s="1"/>
      <c r="K287" s="1"/>
      <c r="L287" s="1"/>
      <c r="M287" s="1"/>
      <c r="N287" s="1"/>
      <c r="O287" s="1"/>
      <c r="P287" s="1"/>
      <c r="Q287" s="1"/>
      <c r="R287" s="1"/>
    </row>
    <row r="288" spans="1:18" s="3" customFormat="1" ht="29.1" customHeight="1">
      <c r="A288" s="1"/>
      <c r="B288" s="1"/>
      <c r="C288" s="1"/>
      <c r="D288" s="1"/>
      <c r="E288" s="1"/>
      <c r="F288" s="1"/>
      <c r="G288" s="1"/>
      <c r="H288" s="1"/>
      <c r="I288" s="1"/>
      <c r="J288" s="1"/>
      <c r="K288" s="1"/>
      <c r="L288" s="1"/>
      <c r="M288" s="1"/>
      <c r="N288" s="1"/>
      <c r="O288" s="1"/>
      <c r="P288" s="1"/>
      <c r="Q288" s="1"/>
      <c r="R288" s="1"/>
    </row>
    <row r="289" spans="1:18" s="3" customFormat="1" ht="29.1" customHeight="1">
      <c r="A289" s="1"/>
      <c r="B289" s="1"/>
      <c r="C289" s="1"/>
      <c r="D289" s="1"/>
      <c r="E289" s="1"/>
      <c r="F289" s="1"/>
      <c r="G289" s="1"/>
      <c r="H289" s="1"/>
      <c r="I289" s="1"/>
      <c r="J289" s="1"/>
      <c r="K289" s="1"/>
      <c r="L289" s="1"/>
      <c r="M289" s="1"/>
      <c r="N289" s="1"/>
      <c r="O289" s="1"/>
      <c r="P289" s="1"/>
      <c r="Q289" s="1"/>
      <c r="R289" s="1"/>
    </row>
    <row r="290" spans="1:18" s="3" customFormat="1" ht="29.1" customHeight="1">
      <c r="A290" s="1"/>
      <c r="B290" s="1"/>
      <c r="C290" s="1"/>
      <c r="D290" s="1"/>
      <c r="E290" s="1"/>
      <c r="F290" s="1"/>
      <c r="G290" s="1"/>
      <c r="H290" s="1"/>
      <c r="I290" s="1"/>
      <c r="J290" s="1"/>
      <c r="K290" s="1"/>
      <c r="L290" s="1"/>
      <c r="M290" s="1"/>
      <c r="N290" s="1"/>
      <c r="O290" s="1"/>
      <c r="P290" s="1"/>
      <c r="Q290" s="1"/>
      <c r="R290" s="1"/>
    </row>
    <row r="291" spans="1:18" s="3" customFormat="1" ht="29.1" customHeight="1">
      <c r="A291" s="1"/>
      <c r="B291" s="1"/>
      <c r="C291" s="1"/>
      <c r="D291" s="1"/>
      <c r="E291" s="1"/>
      <c r="F291" s="1"/>
      <c r="G291" s="1"/>
      <c r="H291" s="1"/>
      <c r="I291" s="1"/>
      <c r="J291" s="1"/>
      <c r="K291" s="1"/>
      <c r="L291" s="1"/>
      <c r="M291" s="1"/>
      <c r="N291" s="1"/>
      <c r="O291" s="1"/>
      <c r="P291" s="1"/>
      <c r="Q291" s="1"/>
      <c r="R291" s="1"/>
    </row>
    <row r="292" spans="1:18" s="3" customFormat="1" ht="29.1" customHeight="1">
      <c r="A292" s="1"/>
      <c r="B292" s="1"/>
      <c r="C292" s="1"/>
      <c r="D292" s="1"/>
      <c r="E292" s="1"/>
      <c r="F292" s="1"/>
      <c r="G292" s="1"/>
      <c r="H292" s="1"/>
      <c r="I292" s="1"/>
      <c r="J292" s="1"/>
      <c r="K292" s="1"/>
      <c r="L292" s="1"/>
      <c r="M292" s="1"/>
      <c r="N292" s="1"/>
      <c r="O292" s="1"/>
      <c r="P292" s="1"/>
      <c r="Q292" s="1"/>
      <c r="R292" s="1"/>
    </row>
    <row r="293" spans="1:18" s="3" customFormat="1" ht="29.1" customHeight="1">
      <c r="A293" s="1"/>
      <c r="B293" s="1"/>
      <c r="C293" s="1"/>
      <c r="D293" s="1"/>
      <c r="E293" s="1"/>
      <c r="F293" s="1"/>
      <c r="G293" s="1"/>
      <c r="H293" s="1"/>
      <c r="I293" s="1"/>
      <c r="J293" s="1"/>
      <c r="K293" s="1"/>
      <c r="L293" s="1"/>
      <c r="M293" s="1"/>
      <c r="N293" s="1"/>
      <c r="O293" s="1"/>
      <c r="P293" s="1"/>
      <c r="Q293" s="1"/>
      <c r="R293" s="1"/>
    </row>
    <row r="294" spans="1:18" s="3" customFormat="1" ht="29.1" customHeight="1">
      <c r="A294" s="1"/>
      <c r="B294" s="1"/>
      <c r="C294" s="1"/>
      <c r="D294" s="1"/>
      <c r="E294" s="1"/>
      <c r="F294" s="1"/>
      <c r="G294" s="1"/>
      <c r="H294" s="1"/>
      <c r="I294" s="1"/>
      <c r="J294" s="1"/>
      <c r="K294" s="1"/>
      <c r="L294" s="1"/>
      <c r="M294" s="1"/>
      <c r="N294" s="1"/>
      <c r="O294" s="1"/>
      <c r="P294" s="1"/>
      <c r="Q294" s="1"/>
      <c r="R294" s="1"/>
    </row>
    <row r="295" spans="1:18" s="3" customFormat="1" ht="29.1" customHeight="1">
      <c r="A295" s="1"/>
      <c r="B295" s="1"/>
      <c r="C295" s="1"/>
      <c r="D295" s="1"/>
      <c r="E295" s="1"/>
      <c r="F295" s="1"/>
      <c r="G295" s="1"/>
      <c r="H295" s="1"/>
      <c r="I295" s="1"/>
      <c r="J295" s="1"/>
      <c r="K295" s="1"/>
      <c r="L295" s="1"/>
      <c r="M295" s="1"/>
      <c r="N295" s="1"/>
      <c r="O295" s="1"/>
      <c r="P295" s="1"/>
      <c r="Q295" s="1"/>
      <c r="R295" s="1"/>
    </row>
    <row r="296" spans="1:18" s="3" customFormat="1" ht="29.1" customHeight="1">
      <c r="A296" s="1"/>
      <c r="B296" s="1"/>
      <c r="C296" s="1"/>
      <c r="D296" s="1"/>
      <c r="E296" s="1"/>
      <c r="F296" s="1"/>
      <c r="G296" s="1"/>
      <c r="H296" s="1"/>
      <c r="I296" s="1"/>
      <c r="J296" s="1"/>
      <c r="K296" s="1"/>
      <c r="L296" s="1"/>
      <c r="M296" s="1"/>
      <c r="N296" s="1"/>
      <c r="O296" s="1"/>
      <c r="P296" s="1"/>
      <c r="Q296" s="1"/>
      <c r="R296" s="1"/>
    </row>
    <row r="297" spans="1:18" s="3" customFormat="1" ht="29.1" customHeight="1">
      <c r="A297" s="1"/>
      <c r="B297" s="1"/>
      <c r="C297" s="1"/>
      <c r="D297" s="1"/>
      <c r="E297" s="1"/>
      <c r="F297" s="1"/>
      <c r="G297" s="1"/>
      <c r="H297" s="1"/>
      <c r="I297" s="1"/>
      <c r="J297" s="1"/>
      <c r="K297" s="1"/>
      <c r="L297" s="1"/>
      <c r="M297" s="1"/>
      <c r="N297" s="1"/>
      <c r="O297" s="1"/>
      <c r="P297" s="1"/>
      <c r="Q297" s="1"/>
      <c r="R297" s="1"/>
    </row>
    <row r="298" spans="1:18" s="3" customFormat="1" ht="29.1" customHeight="1">
      <c r="A298" s="1"/>
      <c r="B298" s="1"/>
      <c r="C298" s="1"/>
      <c r="D298" s="1"/>
      <c r="E298" s="1"/>
      <c r="F298" s="1"/>
      <c r="G298" s="1"/>
      <c r="H298" s="1"/>
      <c r="I298" s="1"/>
      <c r="J298" s="1"/>
      <c r="K298" s="1"/>
      <c r="L298" s="1"/>
      <c r="M298" s="1"/>
      <c r="N298" s="1"/>
      <c r="O298" s="1"/>
      <c r="P298" s="1"/>
      <c r="Q298" s="1"/>
      <c r="R298" s="1"/>
    </row>
    <row r="299" spans="1:18" s="3" customFormat="1" ht="29.1" customHeight="1">
      <c r="A299" s="1"/>
      <c r="B299" s="1"/>
      <c r="C299" s="1"/>
      <c r="D299" s="1"/>
      <c r="E299" s="1"/>
      <c r="F299" s="1"/>
      <c r="G299" s="1"/>
      <c r="H299" s="1"/>
      <c r="I299" s="1"/>
      <c r="J299" s="1"/>
      <c r="K299" s="1"/>
      <c r="L299" s="1"/>
      <c r="M299" s="1"/>
      <c r="N299" s="1"/>
      <c r="O299" s="1"/>
      <c r="P299" s="1"/>
      <c r="Q299" s="1"/>
      <c r="R299" s="1"/>
    </row>
    <row r="300" spans="1:18" s="3" customFormat="1" ht="29.1" customHeight="1">
      <c r="A300" s="1"/>
      <c r="B300" s="1"/>
      <c r="C300" s="1"/>
      <c r="D300" s="1"/>
      <c r="E300" s="1"/>
      <c r="F300" s="1"/>
      <c r="G300" s="1"/>
      <c r="H300" s="1"/>
      <c r="I300" s="1"/>
      <c r="J300" s="1"/>
      <c r="K300" s="1"/>
      <c r="L300" s="1"/>
      <c r="M300" s="1"/>
      <c r="N300" s="1"/>
      <c r="O300" s="1"/>
      <c r="P300" s="1"/>
      <c r="Q300" s="1"/>
      <c r="R300" s="1"/>
    </row>
    <row r="301" spans="1:18" s="3" customFormat="1" ht="29.1" customHeight="1">
      <c r="A301" s="1"/>
      <c r="B301" s="1"/>
      <c r="C301" s="1"/>
      <c r="D301" s="1"/>
      <c r="E301" s="1"/>
      <c r="F301" s="1"/>
      <c r="G301" s="1"/>
      <c r="H301" s="1"/>
      <c r="I301" s="1"/>
      <c r="J301" s="1"/>
      <c r="K301" s="1"/>
      <c r="L301" s="1"/>
      <c r="M301" s="1"/>
      <c r="N301" s="1"/>
      <c r="O301" s="1"/>
      <c r="P301" s="1"/>
      <c r="Q301" s="1"/>
      <c r="R301" s="1"/>
    </row>
    <row r="302" spans="1:18" s="3" customFormat="1" ht="29.1" customHeight="1">
      <c r="A302" s="1"/>
      <c r="B302" s="1"/>
      <c r="C302" s="1"/>
      <c r="D302" s="1"/>
      <c r="E302" s="1"/>
      <c r="F302" s="1"/>
      <c r="G302" s="1"/>
      <c r="H302" s="1"/>
      <c r="I302" s="1"/>
      <c r="J302" s="1"/>
      <c r="K302" s="1"/>
      <c r="L302" s="1"/>
      <c r="M302" s="1"/>
      <c r="N302" s="1"/>
      <c r="O302" s="1"/>
      <c r="P302" s="1"/>
      <c r="Q302" s="1"/>
      <c r="R302" s="1"/>
    </row>
    <row r="303" spans="1:18" s="3" customFormat="1" ht="29.1" customHeight="1">
      <c r="A303" s="1"/>
      <c r="B303" s="1"/>
      <c r="C303" s="1"/>
      <c r="D303" s="1"/>
      <c r="E303" s="1"/>
      <c r="F303" s="1"/>
      <c r="G303" s="1"/>
      <c r="H303" s="1"/>
      <c r="I303" s="1"/>
      <c r="J303" s="1"/>
      <c r="K303" s="1"/>
      <c r="L303" s="1"/>
      <c r="M303" s="1"/>
      <c r="N303" s="1"/>
      <c r="O303" s="1"/>
      <c r="P303" s="1"/>
      <c r="Q303" s="1"/>
      <c r="R303" s="1"/>
    </row>
    <row r="304" spans="1:18" s="3" customFormat="1" ht="29.1" customHeight="1">
      <c r="A304" s="1"/>
      <c r="B304" s="1"/>
      <c r="C304" s="1"/>
      <c r="D304" s="1"/>
      <c r="E304" s="1"/>
      <c r="F304" s="1"/>
      <c r="G304" s="1"/>
      <c r="H304" s="1"/>
      <c r="I304" s="1"/>
      <c r="J304" s="1"/>
      <c r="K304" s="1"/>
      <c r="L304" s="1"/>
      <c r="M304" s="1"/>
      <c r="N304" s="1"/>
      <c r="O304" s="1"/>
      <c r="P304" s="1"/>
      <c r="Q304" s="1"/>
      <c r="R304" s="1"/>
    </row>
    <row r="305" spans="1:18" s="3" customFormat="1" ht="29.1" customHeight="1">
      <c r="A305" s="1"/>
      <c r="B305" s="1"/>
      <c r="C305" s="1"/>
      <c r="D305" s="1"/>
      <c r="E305" s="1"/>
      <c r="F305" s="1"/>
      <c r="G305" s="1"/>
      <c r="H305" s="1"/>
      <c r="I305" s="1"/>
      <c r="J305" s="1"/>
      <c r="K305" s="1"/>
      <c r="L305" s="1"/>
      <c r="M305" s="1"/>
      <c r="N305" s="1"/>
      <c r="O305" s="1"/>
      <c r="P305" s="1"/>
      <c r="Q305" s="1"/>
      <c r="R305" s="1"/>
    </row>
    <row r="306" spans="1:18" s="3" customFormat="1" ht="29.1" customHeight="1">
      <c r="A306" s="1"/>
      <c r="B306" s="1"/>
      <c r="C306" s="1"/>
      <c r="D306" s="1"/>
      <c r="E306" s="1"/>
      <c r="F306" s="1"/>
      <c r="G306" s="1"/>
      <c r="H306" s="1"/>
      <c r="I306" s="1"/>
      <c r="J306" s="1"/>
      <c r="K306" s="1"/>
      <c r="L306" s="1"/>
      <c r="M306" s="1"/>
      <c r="N306" s="1"/>
      <c r="O306" s="1"/>
      <c r="P306" s="1"/>
      <c r="Q306" s="1"/>
      <c r="R306" s="1"/>
    </row>
    <row r="307" spans="1:18" s="3" customFormat="1" ht="29.1" customHeight="1">
      <c r="A307" s="1"/>
      <c r="B307" s="1"/>
      <c r="C307" s="1"/>
      <c r="D307" s="1"/>
      <c r="E307" s="1"/>
      <c r="F307" s="1"/>
      <c r="G307" s="1"/>
      <c r="H307" s="1"/>
      <c r="I307" s="1"/>
      <c r="J307" s="1"/>
      <c r="K307" s="1"/>
      <c r="L307" s="1"/>
      <c r="M307" s="1"/>
      <c r="N307" s="1"/>
      <c r="O307" s="1"/>
      <c r="P307" s="1"/>
      <c r="Q307" s="1"/>
      <c r="R307" s="1"/>
    </row>
    <row r="308" spans="1:18" s="3" customFormat="1" ht="29.1" customHeight="1">
      <c r="A308" s="1"/>
      <c r="B308" s="1"/>
      <c r="C308" s="1"/>
      <c r="D308" s="1"/>
      <c r="E308" s="1"/>
      <c r="F308" s="1"/>
      <c r="G308" s="1"/>
      <c r="H308" s="1"/>
      <c r="I308" s="1"/>
      <c r="J308" s="1"/>
      <c r="K308" s="1"/>
      <c r="L308" s="1"/>
      <c r="M308" s="1"/>
      <c r="N308" s="1"/>
      <c r="O308" s="1"/>
      <c r="P308" s="1"/>
      <c r="Q308" s="1"/>
      <c r="R308" s="1"/>
    </row>
    <row r="309" spans="1:18" s="3" customFormat="1" ht="29.1" customHeight="1">
      <c r="A309" s="1"/>
      <c r="B309" s="1"/>
      <c r="C309" s="1"/>
      <c r="D309" s="1"/>
      <c r="E309" s="1"/>
      <c r="F309" s="1"/>
      <c r="G309" s="1"/>
      <c r="H309" s="1"/>
      <c r="I309" s="1"/>
      <c r="J309" s="1"/>
      <c r="K309" s="1"/>
      <c r="L309" s="1"/>
      <c r="M309" s="1"/>
      <c r="N309" s="1"/>
      <c r="O309" s="1"/>
      <c r="P309" s="1"/>
      <c r="Q309" s="1"/>
      <c r="R309" s="1"/>
    </row>
    <row r="310" spans="1:18" s="3" customFormat="1" ht="29.1" customHeight="1">
      <c r="A310" s="1"/>
      <c r="B310" s="1"/>
      <c r="C310" s="1"/>
      <c r="D310" s="1"/>
      <c r="E310" s="1"/>
      <c r="F310" s="1"/>
      <c r="G310" s="1"/>
      <c r="H310" s="1"/>
      <c r="I310" s="1"/>
      <c r="J310" s="1"/>
      <c r="K310" s="1"/>
      <c r="L310" s="1"/>
      <c r="M310" s="1"/>
      <c r="N310" s="1"/>
      <c r="O310" s="1"/>
      <c r="P310" s="1"/>
      <c r="Q310" s="1"/>
      <c r="R310" s="1"/>
    </row>
    <row r="311" spans="1:18" s="3" customFormat="1" ht="29.1" customHeight="1">
      <c r="A311" s="1"/>
      <c r="B311" s="1"/>
      <c r="C311" s="1"/>
      <c r="D311" s="1"/>
      <c r="E311" s="1"/>
      <c r="F311" s="1"/>
      <c r="G311" s="1"/>
      <c r="H311" s="1"/>
      <c r="I311" s="1"/>
      <c r="J311" s="1"/>
      <c r="K311" s="1"/>
      <c r="L311" s="1"/>
      <c r="M311" s="1"/>
      <c r="N311" s="1"/>
      <c r="O311" s="1"/>
      <c r="P311" s="1"/>
      <c r="Q311" s="1"/>
      <c r="R311" s="1"/>
    </row>
    <row r="312" spans="1:18" s="3" customFormat="1" ht="29.1" customHeight="1">
      <c r="A312" s="1"/>
      <c r="B312" s="1"/>
      <c r="C312" s="1"/>
      <c r="D312" s="1"/>
      <c r="E312" s="1"/>
      <c r="F312" s="1"/>
      <c r="G312" s="1"/>
      <c r="H312" s="1"/>
      <c r="I312" s="1"/>
      <c r="J312" s="1"/>
      <c r="K312" s="1"/>
      <c r="L312" s="1"/>
      <c r="M312" s="1"/>
      <c r="N312" s="1"/>
      <c r="O312" s="1"/>
      <c r="P312" s="1"/>
      <c r="Q312" s="1"/>
      <c r="R312" s="1"/>
    </row>
    <row r="313" spans="1:18" s="3" customFormat="1" ht="29.1" customHeight="1">
      <c r="A313" s="1"/>
      <c r="B313" s="1"/>
      <c r="C313" s="1"/>
      <c r="D313" s="1"/>
      <c r="E313" s="1"/>
      <c r="F313" s="1"/>
      <c r="G313" s="1"/>
      <c r="H313" s="1"/>
      <c r="I313" s="1"/>
      <c r="J313" s="1"/>
      <c r="K313" s="1"/>
      <c r="L313" s="1"/>
      <c r="M313" s="1"/>
      <c r="N313" s="1"/>
      <c r="O313" s="1"/>
      <c r="P313" s="1"/>
      <c r="Q313" s="1"/>
      <c r="R313" s="1"/>
    </row>
    <row r="314" spans="1:18" s="3" customFormat="1" ht="29.1" customHeight="1">
      <c r="A314" s="1"/>
      <c r="B314" s="1"/>
      <c r="C314" s="1"/>
      <c r="D314" s="1"/>
      <c r="E314" s="1"/>
      <c r="F314" s="1"/>
      <c r="G314" s="1"/>
      <c r="H314" s="1"/>
      <c r="I314" s="1"/>
      <c r="J314" s="1"/>
      <c r="K314" s="1"/>
      <c r="L314" s="1"/>
      <c r="M314" s="1"/>
      <c r="N314" s="1"/>
      <c r="O314" s="1"/>
      <c r="P314" s="1"/>
      <c r="Q314" s="1"/>
      <c r="R314" s="1"/>
    </row>
    <row r="315" spans="1:18" s="3" customFormat="1" ht="29.1" customHeight="1">
      <c r="A315" s="1"/>
      <c r="B315" s="1"/>
      <c r="C315" s="1"/>
      <c r="D315" s="1"/>
      <c r="E315" s="1"/>
      <c r="F315" s="1"/>
      <c r="G315" s="1"/>
      <c r="H315" s="1"/>
      <c r="I315" s="1"/>
      <c r="J315" s="1"/>
      <c r="K315" s="1"/>
      <c r="L315" s="1"/>
      <c r="M315" s="1"/>
      <c r="N315" s="1"/>
      <c r="O315" s="1"/>
      <c r="P315" s="1"/>
      <c r="Q315" s="1"/>
      <c r="R315" s="1"/>
    </row>
    <row r="316" spans="1:18" s="3" customFormat="1" ht="29.1" customHeight="1">
      <c r="A316" s="1"/>
      <c r="B316" s="1"/>
      <c r="C316" s="1"/>
      <c r="D316" s="1"/>
      <c r="E316" s="1"/>
      <c r="F316" s="1"/>
      <c r="G316" s="1"/>
      <c r="H316" s="1"/>
      <c r="I316" s="1"/>
      <c r="J316" s="1"/>
      <c r="K316" s="1"/>
      <c r="L316" s="1"/>
      <c r="M316" s="1"/>
      <c r="N316" s="1"/>
      <c r="O316" s="1"/>
      <c r="P316" s="1"/>
      <c r="Q316" s="1"/>
      <c r="R316" s="1"/>
    </row>
    <row r="317" spans="1:18" s="3" customFormat="1" ht="29.1" customHeight="1">
      <c r="A317" s="1"/>
      <c r="B317" s="1"/>
      <c r="C317" s="1"/>
      <c r="D317" s="1"/>
      <c r="E317" s="1"/>
      <c r="F317" s="1"/>
      <c r="G317" s="1"/>
      <c r="H317" s="1"/>
      <c r="I317" s="1"/>
      <c r="J317" s="1"/>
      <c r="K317" s="1"/>
      <c r="L317" s="1"/>
      <c r="M317" s="1"/>
      <c r="N317" s="1"/>
      <c r="O317" s="1"/>
      <c r="P317" s="1"/>
      <c r="Q317" s="1"/>
      <c r="R317" s="1"/>
    </row>
    <row r="318" spans="1:18" s="3" customFormat="1" ht="29.1" customHeight="1">
      <c r="A318" s="1"/>
      <c r="B318" s="1"/>
      <c r="C318" s="1"/>
      <c r="D318" s="1"/>
      <c r="E318" s="1"/>
      <c r="F318" s="1"/>
      <c r="G318" s="1"/>
      <c r="H318" s="1"/>
      <c r="I318" s="1"/>
      <c r="J318" s="1"/>
      <c r="K318" s="1"/>
      <c r="L318" s="1"/>
      <c r="M318" s="1"/>
      <c r="N318" s="1"/>
      <c r="O318" s="1"/>
      <c r="P318" s="1"/>
      <c r="Q318" s="1"/>
      <c r="R318" s="1"/>
    </row>
    <row r="319" spans="1:18" s="3" customFormat="1" ht="29.1" customHeight="1">
      <c r="A319" s="1"/>
      <c r="B319" s="1"/>
      <c r="C319" s="1"/>
      <c r="D319" s="1"/>
      <c r="E319" s="1"/>
      <c r="F319" s="1"/>
      <c r="G319" s="1"/>
      <c r="H319" s="1"/>
      <c r="I319" s="1"/>
      <c r="J319" s="1"/>
      <c r="K319" s="1"/>
      <c r="L319" s="1"/>
      <c r="M319" s="1"/>
      <c r="N319" s="1"/>
      <c r="O319" s="1"/>
      <c r="P319" s="1"/>
      <c r="Q319" s="1"/>
      <c r="R319" s="1"/>
    </row>
    <row r="320" spans="1:18" s="3" customFormat="1" ht="29.1" customHeight="1">
      <c r="A320" s="1"/>
      <c r="B320" s="1"/>
      <c r="C320" s="1"/>
      <c r="D320" s="1"/>
      <c r="E320" s="1"/>
      <c r="F320" s="1"/>
      <c r="G320" s="1"/>
      <c r="H320" s="1"/>
      <c r="I320" s="1"/>
      <c r="J320" s="1"/>
      <c r="K320" s="1"/>
      <c r="L320" s="1"/>
      <c r="M320" s="1"/>
      <c r="N320" s="1"/>
      <c r="O320" s="1"/>
      <c r="P320" s="1"/>
      <c r="Q320" s="1"/>
      <c r="R320" s="1"/>
    </row>
    <row r="321" spans="1:18" s="3" customFormat="1" ht="29.1" customHeight="1">
      <c r="A321" s="1"/>
      <c r="B321" s="1"/>
      <c r="C321" s="1"/>
      <c r="D321" s="1"/>
      <c r="E321" s="1"/>
      <c r="F321" s="1"/>
      <c r="G321" s="1"/>
      <c r="H321" s="1"/>
      <c r="I321" s="1"/>
      <c r="J321" s="1"/>
      <c r="K321" s="1"/>
      <c r="L321" s="1"/>
      <c r="M321" s="1"/>
      <c r="N321" s="1"/>
      <c r="O321" s="1"/>
      <c r="P321" s="1"/>
      <c r="Q321" s="1"/>
      <c r="R321" s="1"/>
    </row>
    <row r="322" spans="1:18" s="3" customFormat="1" ht="29.1" customHeight="1">
      <c r="A322" s="1"/>
      <c r="B322" s="1"/>
      <c r="C322" s="1"/>
      <c r="D322" s="1"/>
      <c r="E322" s="1"/>
      <c r="F322" s="1"/>
      <c r="G322" s="1"/>
      <c r="H322" s="1"/>
      <c r="I322" s="1"/>
      <c r="J322" s="1"/>
      <c r="K322" s="1"/>
      <c r="L322" s="1"/>
      <c r="M322" s="1"/>
      <c r="N322" s="1"/>
      <c r="O322" s="1"/>
      <c r="P322" s="1"/>
      <c r="Q322" s="1"/>
      <c r="R322" s="1"/>
    </row>
    <row r="323" spans="1:18" s="3" customFormat="1" ht="29.1" customHeight="1">
      <c r="A323" s="1"/>
      <c r="B323" s="1"/>
      <c r="C323" s="1"/>
      <c r="D323" s="1"/>
      <c r="E323" s="1"/>
      <c r="F323" s="1"/>
      <c r="G323" s="1"/>
      <c r="H323" s="1"/>
      <c r="I323" s="1"/>
      <c r="J323" s="1"/>
      <c r="K323" s="1"/>
      <c r="L323" s="1"/>
      <c r="M323" s="1"/>
      <c r="N323" s="1"/>
      <c r="O323" s="1"/>
      <c r="P323" s="1"/>
      <c r="Q323" s="1"/>
      <c r="R323" s="1"/>
    </row>
    <row r="324" spans="1:18" s="3" customFormat="1" ht="29.1" customHeight="1">
      <c r="A324" s="1"/>
      <c r="B324" s="1"/>
      <c r="C324" s="1"/>
      <c r="D324" s="1"/>
      <c r="E324" s="1"/>
      <c r="F324" s="1"/>
      <c r="G324" s="1"/>
      <c r="H324" s="1"/>
      <c r="I324" s="1"/>
      <c r="J324" s="1"/>
      <c r="K324" s="1"/>
      <c r="L324" s="1"/>
      <c r="M324" s="1"/>
      <c r="N324" s="1"/>
      <c r="O324" s="1"/>
      <c r="P324" s="1"/>
      <c r="Q324" s="1"/>
      <c r="R324" s="1"/>
    </row>
    <row r="325" spans="1:18" s="3" customFormat="1" ht="29.1" customHeight="1">
      <c r="A325" s="1"/>
      <c r="B325" s="1"/>
      <c r="C325" s="1"/>
      <c r="D325" s="1"/>
      <c r="E325" s="1"/>
      <c r="F325" s="1"/>
      <c r="G325" s="1"/>
      <c r="H325" s="1"/>
      <c r="I325" s="1"/>
      <c r="J325" s="1"/>
      <c r="K325" s="1"/>
      <c r="L325" s="1"/>
      <c r="M325" s="1"/>
      <c r="N325" s="1"/>
      <c r="O325" s="1"/>
      <c r="P325" s="1"/>
      <c r="Q325" s="1"/>
      <c r="R325" s="1"/>
    </row>
    <row r="326" spans="1:18" s="3" customFormat="1" ht="29.1" customHeight="1">
      <c r="A326" s="1"/>
      <c r="B326" s="1"/>
      <c r="C326" s="1"/>
      <c r="D326" s="1"/>
      <c r="E326" s="1"/>
      <c r="F326" s="1"/>
      <c r="G326" s="1"/>
      <c r="H326" s="1"/>
      <c r="I326" s="1"/>
      <c r="J326" s="1"/>
      <c r="K326" s="1"/>
      <c r="L326" s="1"/>
      <c r="M326" s="1"/>
      <c r="N326" s="1"/>
      <c r="O326" s="1"/>
      <c r="P326" s="1"/>
      <c r="Q326" s="1"/>
      <c r="R326" s="1"/>
    </row>
    <row r="327" spans="1:18" s="3" customFormat="1" ht="29.1" customHeight="1">
      <c r="A327" s="1"/>
      <c r="B327" s="1"/>
      <c r="C327" s="1"/>
      <c r="D327" s="1"/>
      <c r="E327" s="1"/>
      <c r="F327" s="1"/>
      <c r="G327" s="1"/>
      <c r="H327" s="1"/>
      <c r="I327" s="1"/>
      <c r="J327" s="1"/>
      <c r="K327" s="1"/>
      <c r="L327" s="1"/>
      <c r="M327" s="1"/>
      <c r="N327" s="1"/>
      <c r="O327" s="1"/>
      <c r="P327" s="1"/>
      <c r="Q327" s="1"/>
      <c r="R327" s="1"/>
    </row>
    <row r="328" spans="1:18" s="3" customFormat="1" ht="29.1" customHeight="1">
      <c r="A328" s="1"/>
      <c r="B328" s="1"/>
      <c r="C328" s="1"/>
      <c r="D328" s="1"/>
      <c r="E328" s="1"/>
      <c r="F328" s="1"/>
      <c r="G328" s="1"/>
      <c r="H328" s="1"/>
      <c r="I328" s="1"/>
      <c r="J328" s="1"/>
      <c r="K328" s="1"/>
      <c r="L328" s="1"/>
      <c r="M328" s="1"/>
      <c r="N328" s="1"/>
      <c r="O328" s="1"/>
      <c r="P328" s="1"/>
      <c r="Q328" s="1"/>
      <c r="R328" s="1"/>
    </row>
    <row r="329" spans="1:18" s="3" customFormat="1" ht="29.1" customHeight="1">
      <c r="A329" s="1"/>
      <c r="B329" s="1"/>
      <c r="C329" s="1"/>
      <c r="D329" s="1"/>
      <c r="E329" s="1"/>
      <c r="F329" s="1"/>
      <c r="G329" s="1"/>
      <c r="H329" s="1"/>
      <c r="I329" s="1"/>
      <c r="J329" s="1"/>
      <c r="K329" s="1"/>
      <c r="L329" s="1"/>
      <c r="M329" s="1"/>
      <c r="N329" s="1"/>
      <c r="O329" s="1"/>
      <c r="P329" s="1"/>
      <c r="Q329" s="1"/>
      <c r="R329" s="1"/>
    </row>
    <row r="330" spans="1:18" s="3" customFormat="1" ht="29.1" customHeight="1">
      <c r="A330" s="1"/>
      <c r="B330" s="1"/>
      <c r="C330" s="1"/>
      <c r="D330" s="1"/>
      <c r="E330" s="1"/>
      <c r="F330" s="1"/>
      <c r="G330" s="1"/>
      <c r="H330" s="1"/>
      <c r="I330" s="1"/>
      <c r="J330" s="1"/>
      <c r="K330" s="1"/>
      <c r="L330" s="1"/>
      <c r="M330" s="1"/>
      <c r="N330" s="1"/>
      <c r="O330" s="1"/>
      <c r="P330" s="1"/>
      <c r="Q330" s="1"/>
      <c r="R330" s="1"/>
    </row>
    <row r="331" spans="1:18" s="3" customFormat="1" ht="29.1" customHeight="1">
      <c r="A331" s="1"/>
      <c r="B331" s="1"/>
      <c r="C331" s="1"/>
      <c r="D331" s="1"/>
      <c r="E331" s="1"/>
      <c r="F331" s="1"/>
      <c r="G331" s="1"/>
      <c r="H331" s="1"/>
      <c r="I331" s="1"/>
      <c r="J331" s="1"/>
      <c r="K331" s="1"/>
      <c r="L331" s="1"/>
      <c r="M331" s="1"/>
      <c r="N331" s="1"/>
      <c r="O331" s="1"/>
      <c r="P331" s="1"/>
      <c r="Q331" s="1"/>
      <c r="R331" s="1"/>
    </row>
    <row r="332" spans="1:18" s="3" customFormat="1" ht="29.1" customHeight="1">
      <c r="A332" s="1"/>
      <c r="B332" s="1"/>
      <c r="C332" s="1"/>
      <c r="D332" s="1"/>
      <c r="E332" s="1"/>
      <c r="F332" s="1"/>
      <c r="G332" s="1"/>
      <c r="H332" s="1"/>
      <c r="I332" s="1"/>
      <c r="J332" s="1"/>
      <c r="K332" s="1"/>
      <c r="L332" s="1"/>
      <c r="M332" s="1"/>
      <c r="N332" s="1"/>
      <c r="O332" s="1"/>
      <c r="P332" s="1"/>
      <c r="Q332" s="1"/>
      <c r="R332" s="1"/>
    </row>
    <row r="333" spans="1:18" s="3" customFormat="1" ht="29.1" customHeight="1">
      <c r="A333" s="1"/>
      <c r="B333" s="1"/>
      <c r="C333" s="1"/>
      <c r="D333" s="1"/>
      <c r="E333" s="1"/>
      <c r="F333" s="1"/>
      <c r="G333" s="1"/>
      <c r="H333" s="1"/>
      <c r="I333" s="1"/>
      <c r="J333" s="1"/>
      <c r="K333" s="1"/>
      <c r="L333" s="1"/>
      <c r="M333" s="1"/>
      <c r="N333" s="1"/>
      <c r="O333" s="1"/>
      <c r="P333" s="1"/>
      <c r="Q333" s="1"/>
      <c r="R333" s="1"/>
    </row>
    <row r="334" spans="1:18" s="3" customFormat="1" ht="29.1" customHeight="1">
      <c r="A334" s="1"/>
      <c r="B334" s="1"/>
      <c r="C334" s="1"/>
      <c r="D334" s="1"/>
      <c r="E334" s="1"/>
      <c r="F334" s="1"/>
      <c r="G334" s="1"/>
      <c r="H334" s="1"/>
      <c r="I334" s="1"/>
      <c r="J334" s="1"/>
      <c r="K334" s="1"/>
      <c r="L334" s="1"/>
      <c r="M334" s="1"/>
      <c r="N334" s="1"/>
      <c r="O334" s="1"/>
      <c r="P334" s="1"/>
      <c r="Q334" s="1"/>
      <c r="R334" s="1"/>
    </row>
    <row r="335" spans="1:18" s="3" customFormat="1" ht="29.1" customHeight="1">
      <c r="A335" s="1"/>
      <c r="B335" s="1"/>
      <c r="C335" s="1"/>
      <c r="D335" s="1"/>
      <c r="E335" s="1"/>
      <c r="F335" s="1"/>
      <c r="G335" s="1"/>
      <c r="H335" s="1"/>
      <c r="I335" s="1"/>
      <c r="J335" s="1"/>
      <c r="K335" s="1"/>
      <c r="L335" s="1"/>
      <c r="M335" s="1"/>
      <c r="N335" s="1"/>
      <c r="O335" s="1"/>
      <c r="P335" s="1"/>
      <c r="Q335" s="1"/>
      <c r="R335" s="1"/>
    </row>
    <row r="336" spans="1:18" s="3" customFormat="1" ht="29.1" customHeight="1">
      <c r="A336" s="1"/>
      <c r="B336" s="1"/>
      <c r="C336" s="1"/>
      <c r="D336" s="1"/>
      <c r="E336" s="1"/>
      <c r="F336" s="1"/>
      <c r="G336" s="1"/>
      <c r="H336" s="1"/>
      <c r="I336" s="1"/>
      <c r="J336" s="1"/>
      <c r="K336" s="1"/>
      <c r="L336" s="1"/>
      <c r="M336" s="1"/>
      <c r="N336" s="1"/>
      <c r="O336" s="1"/>
      <c r="P336" s="1"/>
      <c r="Q336" s="1"/>
      <c r="R336" s="1"/>
    </row>
    <row r="337" spans="1:18" s="3" customFormat="1" ht="29.1" customHeight="1">
      <c r="A337" s="1"/>
      <c r="B337" s="1"/>
      <c r="C337" s="1"/>
      <c r="D337" s="1"/>
      <c r="E337" s="1"/>
      <c r="F337" s="1"/>
      <c r="G337" s="1"/>
      <c r="H337" s="1"/>
      <c r="I337" s="1"/>
      <c r="J337" s="1"/>
      <c r="K337" s="1"/>
      <c r="L337" s="1"/>
      <c r="M337" s="1"/>
      <c r="N337" s="1"/>
      <c r="O337" s="1"/>
      <c r="P337" s="1"/>
      <c r="Q337" s="1"/>
      <c r="R337" s="1"/>
    </row>
    <row r="338" spans="1:18" s="3" customFormat="1" ht="29.1" customHeight="1">
      <c r="A338" s="1"/>
      <c r="B338" s="1"/>
      <c r="C338" s="1"/>
      <c r="D338" s="1"/>
      <c r="E338" s="1"/>
      <c r="F338" s="1"/>
      <c r="G338" s="1"/>
      <c r="H338" s="1"/>
      <c r="I338" s="1"/>
      <c r="J338" s="1"/>
      <c r="K338" s="1"/>
      <c r="L338" s="1"/>
      <c r="M338" s="1"/>
      <c r="N338" s="1"/>
      <c r="O338" s="1"/>
      <c r="P338" s="1"/>
      <c r="Q338" s="1"/>
      <c r="R338" s="1"/>
    </row>
    <row r="339" spans="1:18" s="3" customFormat="1" ht="29.1" customHeight="1">
      <c r="A339" s="1"/>
      <c r="B339" s="1"/>
      <c r="C339" s="1"/>
      <c r="D339" s="1"/>
      <c r="E339" s="1"/>
      <c r="F339" s="1"/>
      <c r="G339" s="1"/>
      <c r="H339" s="1"/>
      <c r="I339" s="1"/>
      <c r="J339" s="1"/>
      <c r="K339" s="1"/>
      <c r="L339" s="1"/>
      <c r="M339" s="1"/>
      <c r="N339" s="1"/>
      <c r="O339" s="1"/>
      <c r="P339" s="1"/>
      <c r="Q339" s="1"/>
      <c r="R339" s="1"/>
    </row>
    <row r="340" spans="1:18" s="3" customFormat="1" ht="29.1" customHeight="1">
      <c r="A340" s="1"/>
      <c r="B340" s="1"/>
      <c r="C340" s="1"/>
      <c r="D340" s="1"/>
      <c r="E340" s="1"/>
      <c r="F340" s="1"/>
      <c r="G340" s="1"/>
      <c r="H340" s="1"/>
      <c r="I340" s="1"/>
      <c r="J340" s="1"/>
      <c r="K340" s="1"/>
      <c r="L340" s="1"/>
      <c r="M340" s="1"/>
      <c r="N340" s="1"/>
      <c r="O340" s="1"/>
      <c r="P340" s="1"/>
      <c r="Q340" s="1"/>
      <c r="R340" s="1"/>
    </row>
    <row r="341" spans="1:18" s="3" customFormat="1" ht="29.1" customHeight="1">
      <c r="A341" s="1"/>
      <c r="B341" s="1"/>
      <c r="C341" s="1"/>
      <c r="D341" s="1"/>
      <c r="E341" s="1"/>
      <c r="F341" s="1"/>
      <c r="G341" s="1"/>
      <c r="H341" s="1"/>
      <c r="I341" s="1"/>
      <c r="J341" s="1"/>
      <c r="K341" s="1"/>
      <c r="L341" s="1"/>
      <c r="M341" s="1"/>
      <c r="N341" s="1"/>
      <c r="O341" s="1"/>
      <c r="P341" s="1"/>
      <c r="Q341" s="1"/>
      <c r="R341" s="1"/>
    </row>
    <row r="342" spans="1:18" s="3" customFormat="1" ht="29.1" customHeight="1">
      <c r="A342" s="1"/>
      <c r="B342" s="1"/>
      <c r="C342" s="1"/>
      <c r="D342" s="1"/>
      <c r="E342" s="1"/>
      <c r="F342" s="1"/>
      <c r="G342" s="1"/>
      <c r="H342" s="1"/>
      <c r="I342" s="1"/>
      <c r="J342" s="1"/>
      <c r="K342" s="1"/>
      <c r="L342" s="1"/>
      <c r="M342" s="1"/>
      <c r="N342" s="1"/>
      <c r="O342" s="1"/>
      <c r="P342" s="1"/>
      <c r="Q342" s="1"/>
      <c r="R342" s="1"/>
    </row>
    <row r="343" spans="1:18" s="3" customFormat="1" ht="29.1" customHeight="1">
      <c r="A343" s="1"/>
      <c r="B343" s="1"/>
      <c r="C343" s="1"/>
      <c r="D343" s="1"/>
      <c r="E343" s="1"/>
      <c r="F343" s="1"/>
      <c r="G343" s="1"/>
      <c r="H343" s="1"/>
      <c r="I343" s="1"/>
      <c r="J343" s="1"/>
      <c r="K343" s="1"/>
      <c r="L343" s="1"/>
      <c r="M343" s="1"/>
      <c r="N343" s="1"/>
      <c r="O343" s="1"/>
      <c r="P343" s="1"/>
      <c r="Q343" s="1"/>
      <c r="R343" s="1"/>
    </row>
    <row r="344" spans="1:18" s="3" customFormat="1" ht="29.1" customHeight="1">
      <c r="A344" s="1"/>
      <c r="B344" s="1"/>
      <c r="C344" s="1"/>
      <c r="D344" s="1"/>
      <c r="E344" s="1"/>
      <c r="F344" s="1"/>
      <c r="G344" s="1"/>
      <c r="H344" s="1"/>
      <c r="I344" s="1"/>
      <c r="J344" s="1"/>
      <c r="K344" s="1"/>
      <c r="L344" s="1"/>
      <c r="M344" s="1"/>
      <c r="N344" s="1"/>
      <c r="O344" s="1"/>
      <c r="P344" s="1"/>
      <c r="Q344" s="1"/>
      <c r="R344" s="1"/>
    </row>
    <row r="345" spans="1:18" s="3" customFormat="1" ht="29.1" customHeight="1">
      <c r="A345" s="1"/>
      <c r="B345" s="1"/>
      <c r="C345" s="1"/>
      <c r="D345" s="1"/>
      <c r="E345" s="1"/>
      <c r="F345" s="1"/>
      <c r="G345" s="1"/>
      <c r="H345" s="1"/>
      <c r="I345" s="1"/>
      <c r="J345" s="1"/>
      <c r="K345" s="1"/>
      <c r="L345" s="1"/>
      <c r="M345" s="1"/>
      <c r="N345" s="1"/>
      <c r="O345" s="1"/>
      <c r="P345" s="1"/>
      <c r="Q345" s="1"/>
      <c r="R345" s="1"/>
    </row>
    <row r="346" spans="1:18" s="3" customFormat="1" ht="29.1" customHeight="1">
      <c r="A346" s="1"/>
      <c r="B346" s="1"/>
      <c r="C346" s="1"/>
      <c r="D346" s="1"/>
      <c r="E346" s="1"/>
      <c r="F346" s="1"/>
      <c r="G346" s="1"/>
      <c r="H346" s="1"/>
      <c r="I346" s="1"/>
      <c r="J346" s="1"/>
      <c r="K346" s="1"/>
      <c r="L346" s="1"/>
      <c r="M346" s="1"/>
      <c r="N346" s="1"/>
      <c r="O346" s="1"/>
      <c r="P346" s="1"/>
      <c r="Q346" s="1"/>
      <c r="R346" s="1"/>
    </row>
    <row r="347" spans="1:18" s="3" customFormat="1" ht="29.1" customHeight="1">
      <c r="A347" s="1"/>
      <c r="B347" s="1"/>
      <c r="C347" s="1"/>
      <c r="D347" s="1"/>
      <c r="E347" s="1"/>
      <c r="F347" s="1"/>
      <c r="G347" s="1"/>
      <c r="H347" s="1"/>
      <c r="I347" s="1"/>
      <c r="J347" s="1"/>
      <c r="K347" s="1"/>
      <c r="L347" s="1"/>
      <c r="M347" s="1"/>
      <c r="N347" s="1"/>
      <c r="O347" s="1"/>
      <c r="P347" s="1"/>
      <c r="Q347" s="1"/>
      <c r="R347" s="1"/>
    </row>
    <row r="348" spans="1:18" s="3" customFormat="1" ht="29.1" customHeight="1">
      <c r="A348" s="1"/>
      <c r="B348" s="1"/>
      <c r="C348" s="1"/>
      <c r="D348" s="1"/>
      <c r="E348" s="1"/>
      <c r="F348" s="1"/>
      <c r="G348" s="1"/>
      <c r="H348" s="1"/>
      <c r="I348" s="1"/>
      <c r="J348" s="1"/>
      <c r="K348" s="1"/>
      <c r="L348" s="1"/>
      <c r="M348" s="1"/>
      <c r="N348" s="1"/>
      <c r="O348" s="1"/>
      <c r="P348" s="1"/>
      <c r="Q348" s="1"/>
      <c r="R348" s="1"/>
    </row>
    <row r="349" spans="1:18" s="3" customFormat="1" ht="29.1" customHeight="1">
      <c r="A349" s="1"/>
      <c r="B349" s="1"/>
      <c r="C349" s="1"/>
      <c r="D349" s="1"/>
      <c r="E349" s="1"/>
      <c r="F349" s="1"/>
      <c r="G349" s="1"/>
      <c r="H349" s="1"/>
      <c r="I349" s="1"/>
      <c r="J349" s="1"/>
      <c r="K349" s="1"/>
      <c r="L349" s="1"/>
      <c r="M349" s="1"/>
      <c r="N349" s="1"/>
      <c r="O349" s="1"/>
      <c r="P349" s="1"/>
      <c r="Q349" s="1"/>
      <c r="R349" s="1"/>
    </row>
    <row r="350" spans="1:18" s="3" customFormat="1" ht="29.1" customHeight="1">
      <c r="A350" s="1"/>
      <c r="B350" s="1"/>
      <c r="C350" s="1"/>
      <c r="D350" s="1"/>
      <c r="E350" s="1"/>
      <c r="F350" s="1"/>
      <c r="G350" s="1"/>
      <c r="H350" s="1"/>
      <c r="I350" s="1"/>
      <c r="J350" s="1"/>
      <c r="K350" s="1"/>
      <c r="L350" s="1"/>
      <c r="M350" s="1"/>
      <c r="N350" s="1"/>
      <c r="O350" s="1"/>
      <c r="P350" s="1"/>
      <c r="Q350" s="1"/>
      <c r="R350" s="1"/>
    </row>
    <row r="351" spans="1:18" s="3" customFormat="1" ht="29.1" customHeight="1">
      <c r="A351" s="1"/>
      <c r="B351" s="1"/>
      <c r="C351" s="1"/>
      <c r="D351" s="1"/>
      <c r="E351" s="1"/>
      <c r="F351" s="1"/>
      <c r="G351" s="1"/>
      <c r="H351" s="1"/>
      <c r="I351" s="1"/>
      <c r="J351" s="1"/>
      <c r="K351" s="1"/>
      <c r="L351" s="1"/>
      <c r="M351" s="1"/>
      <c r="N351" s="1"/>
      <c r="O351" s="1"/>
      <c r="P351" s="1"/>
      <c r="Q351" s="1"/>
      <c r="R351" s="1"/>
    </row>
    <row r="352" spans="1:18" s="4" customFormat="1" ht="29.1" customHeight="1">
      <c r="A352" s="1"/>
      <c r="B352" s="1"/>
      <c r="C352" s="1"/>
      <c r="D352" s="1"/>
      <c r="E352" s="1"/>
      <c r="F352" s="1"/>
      <c r="G352" s="1"/>
      <c r="H352" s="1"/>
      <c r="I352" s="1"/>
      <c r="J352" s="1"/>
      <c r="K352" s="1"/>
      <c r="L352" s="1"/>
      <c r="M352" s="1"/>
      <c r="N352" s="1"/>
      <c r="O352" s="1"/>
      <c r="P352" s="1"/>
      <c r="Q352" s="1"/>
      <c r="R352" s="1"/>
    </row>
    <row r="353" spans="1:18" s="3" customFormat="1" ht="29.1" customHeight="1">
      <c r="A353" s="1"/>
      <c r="B353" s="1"/>
      <c r="C353" s="1"/>
      <c r="D353" s="1"/>
      <c r="E353" s="1"/>
      <c r="F353" s="1"/>
      <c r="G353" s="1"/>
      <c r="H353" s="1"/>
      <c r="I353" s="1"/>
      <c r="J353" s="1"/>
      <c r="K353" s="1"/>
      <c r="L353" s="1"/>
      <c r="M353" s="1"/>
      <c r="N353" s="1"/>
      <c r="O353" s="1"/>
      <c r="P353" s="1"/>
      <c r="Q353" s="1"/>
      <c r="R353" s="1"/>
    </row>
    <row r="354" spans="1:18" s="3" customFormat="1" ht="29.1" customHeight="1">
      <c r="A354" s="1"/>
      <c r="B354" s="1"/>
      <c r="C354" s="1"/>
      <c r="D354" s="1"/>
      <c r="E354" s="1"/>
      <c r="F354" s="1"/>
      <c r="G354" s="1"/>
      <c r="H354" s="1"/>
      <c r="I354" s="1"/>
      <c r="J354" s="1"/>
      <c r="K354" s="1"/>
      <c r="L354" s="1"/>
      <c r="M354" s="1"/>
      <c r="N354" s="1"/>
      <c r="O354" s="1"/>
      <c r="P354" s="1"/>
      <c r="Q354" s="1"/>
      <c r="R354" s="1"/>
    </row>
    <row r="355" spans="1:18" s="3" customFormat="1" ht="29.1" customHeight="1">
      <c r="A355" s="1"/>
      <c r="B355" s="1"/>
      <c r="C355" s="1"/>
      <c r="D355" s="1"/>
      <c r="E355" s="1"/>
      <c r="F355" s="1"/>
      <c r="G355" s="1"/>
      <c r="H355" s="1"/>
      <c r="I355" s="1"/>
      <c r="J355" s="1"/>
      <c r="K355" s="1"/>
      <c r="L355" s="1"/>
      <c r="M355" s="1"/>
      <c r="N355" s="1"/>
      <c r="O355" s="1"/>
      <c r="P355" s="1"/>
      <c r="Q355" s="1"/>
      <c r="R355" s="1"/>
    </row>
    <row r="356" spans="1:18" s="3" customFormat="1" ht="29.1" customHeight="1">
      <c r="A356" s="1"/>
      <c r="B356" s="1"/>
      <c r="C356" s="1"/>
      <c r="D356" s="1"/>
      <c r="E356" s="1"/>
      <c r="F356" s="1"/>
      <c r="G356" s="1"/>
      <c r="H356" s="1"/>
      <c r="I356" s="1"/>
      <c r="J356" s="1"/>
      <c r="K356" s="1"/>
      <c r="L356" s="1"/>
      <c r="M356" s="1"/>
      <c r="N356" s="1"/>
      <c r="O356" s="1"/>
      <c r="P356" s="1"/>
      <c r="Q356" s="1"/>
      <c r="R356" s="1"/>
    </row>
    <row r="357" spans="1:18" s="3" customFormat="1" ht="29.1" customHeight="1">
      <c r="A357" s="1"/>
      <c r="B357" s="1"/>
      <c r="C357" s="1"/>
      <c r="D357" s="1"/>
      <c r="E357" s="1"/>
      <c r="F357" s="1"/>
      <c r="G357" s="1"/>
      <c r="H357" s="1"/>
      <c r="I357" s="1"/>
      <c r="J357" s="1"/>
      <c r="K357" s="1"/>
      <c r="L357" s="1"/>
      <c r="M357" s="1"/>
      <c r="N357" s="1"/>
      <c r="O357" s="1"/>
      <c r="P357" s="1"/>
      <c r="Q357" s="1"/>
      <c r="R357" s="1"/>
    </row>
    <row r="358" spans="1:18" s="3" customFormat="1" ht="29.1" customHeight="1">
      <c r="A358" s="1"/>
      <c r="B358" s="1"/>
      <c r="C358" s="1"/>
      <c r="D358" s="1"/>
      <c r="E358" s="1"/>
      <c r="F358" s="1"/>
      <c r="G358" s="1"/>
      <c r="H358" s="1"/>
      <c r="I358" s="1"/>
      <c r="J358" s="1"/>
      <c r="K358" s="1"/>
      <c r="L358" s="1"/>
      <c r="M358" s="1"/>
      <c r="N358" s="1"/>
      <c r="O358" s="1"/>
      <c r="P358" s="1"/>
      <c r="Q358" s="1"/>
      <c r="R358" s="1"/>
    </row>
    <row r="359" spans="1:18" s="3" customFormat="1" ht="29.1" customHeight="1">
      <c r="A359" s="1"/>
      <c r="B359" s="1"/>
      <c r="C359" s="1"/>
      <c r="D359" s="1"/>
      <c r="E359" s="1"/>
      <c r="F359" s="1"/>
      <c r="G359" s="1"/>
      <c r="H359" s="1"/>
      <c r="I359" s="1"/>
      <c r="J359" s="1"/>
      <c r="K359" s="1"/>
      <c r="L359" s="1"/>
      <c r="M359" s="1"/>
      <c r="N359" s="1"/>
      <c r="O359" s="1"/>
      <c r="P359" s="1"/>
      <c r="Q359" s="1"/>
      <c r="R359" s="1"/>
    </row>
    <row r="360" spans="1:18" s="3" customFormat="1" ht="29.1" customHeight="1">
      <c r="A360" s="1"/>
      <c r="B360" s="1"/>
      <c r="C360" s="1"/>
      <c r="D360" s="1"/>
      <c r="E360" s="1"/>
      <c r="F360" s="1"/>
      <c r="G360" s="1"/>
      <c r="H360" s="1"/>
      <c r="I360" s="1"/>
      <c r="J360" s="1"/>
      <c r="K360" s="1"/>
      <c r="L360" s="1"/>
      <c r="M360" s="1"/>
      <c r="N360" s="1"/>
      <c r="O360" s="1"/>
      <c r="P360" s="1"/>
      <c r="Q360" s="1"/>
      <c r="R360" s="1"/>
    </row>
    <row r="361" spans="1:18" s="3" customFormat="1" ht="29.1" customHeight="1">
      <c r="A361" s="1"/>
      <c r="B361" s="1"/>
      <c r="C361" s="1"/>
      <c r="D361" s="1"/>
      <c r="E361" s="1"/>
      <c r="F361" s="1"/>
      <c r="G361" s="1"/>
      <c r="H361" s="1"/>
      <c r="I361" s="1"/>
      <c r="J361" s="1"/>
      <c r="K361" s="1"/>
      <c r="L361" s="1"/>
      <c r="M361" s="1"/>
      <c r="N361" s="1"/>
      <c r="O361" s="1"/>
      <c r="P361" s="1"/>
      <c r="Q361" s="1"/>
      <c r="R361" s="1"/>
    </row>
    <row r="362" spans="1:18" s="3" customFormat="1" ht="29.1" customHeight="1">
      <c r="A362" s="1"/>
      <c r="B362" s="1"/>
      <c r="C362" s="1"/>
      <c r="D362" s="1"/>
      <c r="E362" s="1"/>
      <c r="F362" s="1"/>
      <c r="G362" s="1"/>
      <c r="H362" s="1"/>
      <c r="I362" s="1"/>
      <c r="J362" s="1"/>
      <c r="K362" s="1"/>
      <c r="L362" s="1"/>
      <c r="M362" s="1"/>
      <c r="N362" s="1"/>
      <c r="O362" s="1"/>
      <c r="P362" s="1"/>
      <c r="Q362" s="1"/>
      <c r="R362" s="1"/>
    </row>
    <row r="363" spans="1:18" s="3" customFormat="1" ht="29.1" customHeight="1">
      <c r="A363" s="1"/>
      <c r="B363" s="1"/>
      <c r="C363" s="1"/>
      <c r="D363" s="1"/>
      <c r="E363" s="1"/>
      <c r="F363" s="1"/>
      <c r="G363" s="1"/>
      <c r="H363" s="1"/>
      <c r="I363" s="1"/>
      <c r="J363" s="1"/>
      <c r="K363" s="1"/>
      <c r="L363" s="1"/>
      <c r="M363" s="1"/>
      <c r="N363" s="1"/>
      <c r="O363" s="1"/>
      <c r="P363" s="1"/>
      <c r="Q363" s="1"/>
      <c r="R363" s="1"/>
    </row>
    <row r="364" spans="1:18" s="3" customFormat="1" ht="29.1" customHeight="1">
      <c r="A364" s="1"/>
      <c r="B364" s="1"/>
      <c r="C364" s="1"/>
      <c r="D364" s="1"/>
      <c r="E364" s="1"/>
      <c r="F364" s="1"/>
      <c r="G364" s="1"/>
      <c r="H364" s="1"/>
      <c r="I364" s="1"/>
      <c r="J364" s="1"/>
      <c r="K364" s="1"/>
      <c r="L364" s="1"/>
      <c r="M364" s="1"/>
      <c r="N364" s="1"/>
      <c r="O364" s="1"/>
      <c r="P364" s="1"/>
      <c r="Q364" s="1"/>
      <c r="R364" s="1"/>
    </row>
    <row r="365" spans="1:18" s="3" customFormat="1" ht="29.1" customHeight="1">
      <c r="A365" s="1"/>
      <c r="B365" s="1"/>
      <c r="C365" s="1"/>
      <c r="D365" s="1"/>
      <c r="E365" s="1"/>
      <c r="F365" s="1"/>
      <c r="G365" s="1"/>
      <c r="H365" s="1"/>
      <c r="I365" s="1"/>
      <c r="J365" s="1"/>
      <c r="K365" s="1"/>
      <c r="L365" s="1"/>
      <c r="M365" s="1"/>
      <c r="N365" s="1"/>
      <c r="O365" s="1"/>
      <c r="P365" s="1"/>
      <c r="Q365" s="1"/>
      <c r="R365" s="1"/>
    </row>
    <row r="366" spans="1:18" s="3" customFormat="1" ht="29.1" customHeight="1">
      <c r="A366" s="1"/>
      <c r="B366" s="1"/>
      <c r="C366" s="1"/>
      <c r="D366" s="1"/>
      <c r="E366" s="1"/>
      <c r="F366" s="1"/>
      <c r="G366" s="1"/>
      <c r="H366" s="1"/>
      <c r="I366" s="1"/>
      <c r="J366" s="1"/>
      <c r="K366" s="1"/>
      <c r="L366" s="1"/>
      <c r="M366" s="1"/>
      <c r="N366" s="1"/>
      <c r="O366" s="1"/>
      <c r="P366" s="1"/>
      <c r="Q366" s="1"/>
      <c r="R366" s="1"/>
    </row>
    <row r="367" spans="1:18" s="3" customFormat="1" ht="29.1" customHeight="1">
      <c r="A367" s="1"/>
      <c r="B367" s="1"/>
      <c r="C367" s="1"/>
      <c r="D367" s="1"/>
      <c r="E367" s="1"/>
      <c r="F367" s="1"/>
      <c r="G367" s="1"/>
      <c r="H367" s="1"/>
      <c r="I367" s="1"/>
      <c r="J367" s="1"/>
      <c r="K367" s="1"/>
      <c r="L367" s="1"/>
      <c r="M367" s="1"/>
      <c r="N367" s="1"/>
      <c r="O367" s="1"/>
      <c r="P367" s="1"/>
      <c r="Q367" s="1"/>
      <c r="R367" s="1"/>
    </row>
    <row r="368" spans="1:18" s="3" customFormat="1" ht="29.1" customHeight="1">
      <c r="A368" s="1"/>
      <c r="B368" s="1"/>
      <c r="C368" s="1"/>
      <c r="D368" s="1"/>
      <c r="E368" s="1"/>
      <c r="F368" s="1"/>
      <c r="G368" s="1"/>
      <c r="H368" s="1"/>
      <c r="I368" s="1"/>
      <c r="J368" s="1"/>
      <c r="K368" s="1"/>
      <c r="L368" s="1"/>
      <c r="M368" s="1"/>
      <c r="N368" s="1"/>
      <c r="O368" s="1"/>
      <c r="P368" s="1"/>
      <c r="Q368" s="1"/>
      <c r="R368" s="1"/>
    </row>
    <row r="369" spans="1:18" s="3" customFormat="1" ht="29.1" customHeight="1">
      <c r="A369" s="1"/>
      <c r="B369" s="1"/>
      <c r="C369" s="1"/>
      <c r="D369" s="1"/>
      <c r="E369" s="1"/>
      <c r="F369" s="1"/>
      <c r="G369" s="1"/>
      <c r="H369" s="1"/>
      <c r="I369" s="1"/>
      <c r="J369" s="1"/>
      <c r="K369" s="1"/>
      <c r="L369" s="1"/>
      <c r="M369" s="1"/>
      <c r="N369" s="1"/>
      <c r="O369" s="1"/>
      <c r="P369" s="1"/>
      <c r="Q369" s="1"/>
      <c r="R369" s="1"/>
    </row>
    <row r="370" spans="1:18" s="3" customFormat="1" ht="29.1" customHeight="1">
      <c r="A370" s="1"/>
      <c r="B370" s="1"/>
      <c r="C370" s="1"/>
      <c r="D370" s="1"/>
      <c r="E370" s="1"/>
      <c r="F370" s="1"/>
      <c r="G370" s="1"/>
      <c r="H370" s="1"/>
      <c r="I370" s="1"/>
      <c r="J370" s="1"/>
      <c r="K370" s="1"/>
      <c r="L370" s="1"/>
      <c r="M370" s="1"/>
      <c r="N370" s="1"/>
      <c r="O370" s="1"/>
      <c r="P370" s="1"/>
      <c r="Q370" s="1"/>
      <c r="R370" s="1"/>
    </row>
    <row r="371" spans="1:18" s="3" customFormat="1" ht="29.1" customHeight="1">
      <c r="A371" s="1"/>
      <c r="B371" s="1"/>
      <c r="C371" s="1"/>
      <c r="D371" s="1"/>
      <c r="E371" s="1"/>
      <c r="F371" s="1"/>
      <c r="G371" s="1"/>
      <c r="H371" s="1"/>
      <c r="I371" s="1"/>
      <c r="J371" s="1"/>
      <c r="K371" s="1"/>
      <c r="L371" s="1"/>
      <c r="M371" s="1"/>
      <c r="N371" s="1"/>
      <c r="O371" s="1"/>
      <c r="P371" s="1"/>
      <c r="Q371" s="1"/>
      <c r="R371" s="1"/>
    </row>
    <row r="372" spans="1:18" s="3" customFormat="1" ht="29.1" customHeight="1">
      <c r="A372" s="1"/>
      <c r="B372" s="1"/>
      <c r="C372" s="1"/>
      <c r="D372" s="1"/>
      <c r="E372" s="1"/>
      <c r="F372" s="1"/>
      <c r="G372" s="1"/>
      <c r="H372" s="1"/>
      <c r="I372" s="1"/>
      <c r="J372" s="1"/>
      <c r="K372" s="1"/>
      <c r="L372" s="1"/>
      <c r="M372" s="1"/>
      <c r="N372" s="1"/>
      <c r="O372" s="1"/>
      <c r="P372" s="1"/>
      <c r="Q372" s="1"/>
      <c r="R372" s="1"/>
    </row>
    <row r="373" spans="1:18" s="3" customFormat="1" ht="29.1" customHeight="1">
      <c r="A373" s="1"/>
      <c r="B373" s="1"/>
      <c r="C373" s="1"/>
      <c r="D373" s="1"/>
      <c r="E373" s="1"/>
      <c r="F373" s="1"/>
      <c r="G373" s="1"/>
      <c r="H373" s="1"/>
      <c r="I373" s="1"/>
      <c r="J373" s="1"/>
      <c r="K373" s="1"/>
      <c r="L373" s="1"/>
      <c r="M373" s="1"/>
      <c r="N373" s="1"/>
      <c r="O373" s="1"/>
      <c r="P373" s="1"/>
      <c r="Q373" s="1"/>
      <c r="R373" s="1"/>
    </row>
    <row r="374" spans="1:18" s="3" customFormat="1" ht="29.1" customHeight="1">
      <c r="A374" s="1"/>
      <c r="B374" s="1"/>
      <c r="C374" s="1"/>
      <c r="D374" s="1"/>
      <c r="E374" s="1"/>
      <c r="F374" s="1"/>
      <c r="G374" s="1"/>
      <c r="H374" s="1"/>
      <c r="I374" s="1"/>
      <c r="J374" s="1"/>
      <c r="K374" s="1"/>
      <c r="L374" s="1"/>
      <c r="M374" s="1"/>
      <c r="N374" s="1"/>
      <c r="O374" s="1"/>
      <c r="P374" s="1"/>
      <c r="Q374" s="1"/>
      <c r="R374" s="1"/>
    </row>
    <row r="375" spans="1:18" s="3" customFormat="1" ht="29.1" customHeight="1">
      <c r="A375" s="1"/>
      <c r="B375" s="1"/>
      <c r="C375" s="1"/>
      <c r="D375" s="1"/>
      <c r="E375" s="1"/>
      <c r="F375" s="1"/>
      <c r="G375" s="1"/>
      <c r="H375" s="1"/>
      <c r="I375" s="1"/>
      <c r="J375" s="1"/>
      <c r="K375" s="1"/>
      <c r="L375" s="1"/>
      <c r="M375" s="1"/>
      <c r="N375" s="1"/>
      <c r="O375" s="1"/>
      <c r="P375" s="1"/>
      <c r="Q375" s="1"/>
      <c r="R375" s="1"/>
    </row>
    <row r="376" spans="1:18" s="3" customFormat="1" ht="29.1" customHeight="1">
      <c r="A376" s="1"/>
      <c r="B376" s="1"/>
      <c r="C376" s="1"/>
      <c r="D376" s="1"/>
      <c r="E376" s="1"/>
      <c r="F376" s="1"/>
      <c r="G376" s="1"/>
      <c r="H376" s="1"/>
      <c r="I376" s="1"/>
      <c r="J376" s="1"/>
      <c r="K376" s="1"/>
      <c r="L376" s="1"/>
      <c r="M376" s="1"/>
      <c r="N376" s="1"/>
      <c r="O376" s="1"/>
      <c r="P376" s="1"/>
      <c r="Q376" s="1"/>
      <c r="R376" s="1"/>
    </row>
    <row r="377" spans="1:18" s="3" customFormat="1" ht="29.1" customHeight="1">
      <c r="A377" s="1"/>
      <c r="B377" s="1"/>
      <c r="C377" s="1"/>
      <c r="D377" s="1"/>
      <c r="E377" s="1"/>
      <c r="F377" s="1"/>
      <c r="G377" s="1"/>
      <c r="H377" s="1"/>
      <c r="I377" s="1"/>
      <c r="J377" s="1"/>
      <c r="K377" s="1"/>
      <c r="L377" s="1"/>
      <c r="M377" s="1"/>
      <c r="N377" s="1"/>
      <c r="O377" s="1"/>
      <c r="P377" s="1"/>
      <c r="Q377" s="1"/>
      <c r="R377" s="1"/>
    </row>
    <row r="378" spans="1:18" s="3" customFormat="1" ht="29.1" customHeight="1">
      <c r="A378" s="1"/>
      <c r="B378" s="1"/>
      <c r="C378" s="1"/>
      <c r="D378" s="1"/>
      <c r="E378" s="1"/>
      <c r="F378" s="1"/>
      <c r="G378" s="1"/>
      <c r="H378" s="1"/>
      <c r="I378" s="1"/>
      <c r="J378" s="1"/>
      <c r="K378" s="1"/>
      <c r="L378" s="1"/>
      <c r="M378" s="1"/>
      <c r="N378" s="1"/>
      <c r="O378" s="1"/>
      <c r="P378" s="1"/>
      <c r="Q378" s="1"/>
      <c r="R378" s="1"/>
    </row>
    <row r="379" spans="1:18" s="3" customFormat="1" ht="29.1" customHeight="1">
      <c r="A379" s="1"/>
      <c r="B379" s="1"/>
      <c r="C379" s="1"/>
      <c r="D379" s="1"/>
      <c r="E379" s="1"/>
      <c r="F379" s="1"/>
      <c r="G379" s="1"/>
      <c r="H379" s="1"/>
      <c r="I379" s="1"/>
      <c r="J379" s="1"/>
      <c r="K379" s="1"/>
      <c r="L379" s="1"/>
      <c r="M379" s="1"/>
      <c r="N379" s="1"/>
      <c r="O379" s="1"/>
      <c r="P379" s="1"/>
      <c r="Q379" s="1"/>
      <c r="R379" s="1"/>
    </row>
    <row r="380" spans="1:18" s="3" customFormat="1" ht="29.1" customHeight="1">
      <c r="A380" s="1"/>
      <c r="B380" s="1"/>
      <c r="C380" s="1"/>
      <c r="D380" s="1"/>
      <c r="E380" s="1"/>
      <c r="F380" s="1"/>
      <c r="G380" s="1"/>
      <c r="H380" s="1"/>
      <c r="I380" s="1"/>
      <c r="J380" s="1"/>
      <c r="K380" s="1"/>
      <c r="L380" s="1"/>
      <c r="M380" s="1"/>
      <c r="N380" s="1"/>
      <c r="O380" s="1"/>
      <c r="P380" s="1"/>
      <c r="Q380" s="1"/>
      <c r="R380" s="1"/>
    </row>
    <row r="381" spans="1:18" s="3" customFormat="1" ht="29.1" customHeight="1">
      <c r="A381" s="1"/>
      <c r="B381" s="1"/>
      <c r="C381" s="1"/>
      <c r="D381" s="1"/>
      <c r="E381" s="1"/>
      <c r="F381" s="1"/>
      <c r="G381" s="1"/>
      <c r="H381" s="1"/>
      <c r="I381" s="1"/>
      <c r="J381" s="1"/>
      <c r="K381" s="1"/>
      <c r="L381" s="1"/>
      <c r="M381" s="1"/>
      <c r="N381" s="1"/>
      <c r="O381" s="1"/>
      <c r="P381" s="1"/>
      <c r="Q381" s="1"/>
      <c r="R381" s="1"/>
    </row>
    <row r="382" spans="1:18" s="3" customFormat="1" ht="29.1" customHeight="1">
      <c r="A382" s="1"/>
      <c r="B382" s="1"/>
      <c r="C382" s="1"/>
      <c r="D382" s="1"/>
      <c r="E382" s="1"/>
      <c r="F382" s="1"/>
      <c r="G382" s="1"/>
      <c r="H382" s="1"/>
      <c r="I382" s="1"/>
      <c r="J382" s="1"/>
      <c r="K382" s="1"/>
      <c r="L382" s="1"/>
      <c r="M382" s="1"/>
      <c r="N382" s="1"/>
      <c r="O382" s="1"/>
      <c r="P382" s="1"/>
      <c r="Q382" s="1"/>
      <c r="R382" s="1"/>
    </row>
    <row r="383" spans="1:18" s="3" customFormat="1" ht="29.1" customHeight="1">
      <c r="A383" s="1"/>
      <c r="B383" s="1"/>
      <c r="C383" s="1"/>
      <c r="D383" s="1"/>
      <c r="E383" s="1"/>
      <c r="F383" s="1"/>
      <c r="G383" s="1"/>
      <c r="H383" s="1"/>
      <c r="I383" s="1"/>
      <c r="J383" s="1"/>
      <c r="K383" s="1"/>
      <c r="L383" s="1"/>
      <c r="M383" s="1"/>
      <c r="N383" s="1"/>
      <c r="O383" s="1"/>
      <c r="P383" s="1"/>
      <c r="Q383" s="1"/>
      <c r="R383" s="1"/>
    </row>
    <row r="384" spans="1:18" s="3" customFormat="1" ht="29.1" customHeight="1">
      <c r="A384" s="1"/>
      <c r="B384" s="1"/>
      <c r="C384" s="1"/>
      <c r="D384" s="1"/>
      <c r="E384" s="1"/>
      <c r="F384" s="1"/>
      <c r="G384" s="1"/>
      <c r="H384" s="1"/>
      <c r="I384" s="1"/>
      <c r="J384" s="1"/>
      <c r="K384" s="1"/>
      <c r="L384" s="1"/>
      <c r="M384" s="1"/>
      <c r="N384" s="1"/>
      <c r="O384" s="1"/>
      <c r="P384" s="1"/>
      <c r="Q384" s="1"/>
      <c r="R384" s="1"/>
    </row>
    <row r="385" spans="1:18" s="3" customFormat="1" ht="29.1" customHeight="1">
      <c r="A385" s="1"/>
      <c r="B385" s="1"/>
      <c r="C385" s="1"/>
      <c r="D385" s="1"/>
      <c r="E385" s="1"/>
      <c r="F385" s="1"/>
      <c r="G385" s="1"/>
      <c r="H385" s="1"/>
      <c r="I385" s="1"/>
      <c r="J385" s="1"/>
      <c r="K385" s="1"/>
      <c r="L385" s="1"/>
      <c r="M385" s="1"/>
      <c r="N385" s="1"/>
      <c r="O385" s="1"/>
      <c r="P385" s="1"/>
      <c r="Q385" s="1"/>
      <c r="R385" s="1"/>
    </row>
    <row r="386" spans="1:18" s="3" customFormat="1" ht="29.1" customHeight="1">
      <c r="A386" s="1"/>
      <c r="B386" s="1"/>
      <c r="C386" s="1"/>
      <c r="D386" s="1"/>
      <c r="E386" s="1"/>
      <c r="F386" s="1"/>
      <c r="G386" s="1"/>
      <c r="H386" s="1"/>
      <c r="I386" s="1"/>
      <c r="J386" s="1"/>
      <c r="K386" s="1"/>
      <c r="L386" s="1"/>
      <c r="M386" s="1"/>
      <c r="N386" s="1"/>
      <c r="O386" s="1"/>
      <c r="P386" s="1"/>
      <c r="Q386" s="1"/>
      <c r="R386" s="1"/>
    </row>
    <row r="387" spans="1:18" s="3" customFormat="1" ht="29.1" customHeight="1">
      <c r="A387" s="1"/>
      <c r="B387" s="1"/>
      <c r="C387" s="1"/>
      <c r="D387" s="1"/>
      <c r="E387" s="1"/>
      <c r="F387" s="1"/>
      <c r="G387" s="1"/>
      <c r="H387" s="1"/>
      <c r="I387" s="1"/>
      <c r="J387" s="1"/>
      <c r="K387" s="1"/>
      <c r="L387" s="1"/>
      <c r="M387" s="1"/>
      <c r="N387" s="1"/>
      <c r="O387" s="1"/>
      <c r="P387" s="1"/>
      <c r="Q387" s="1"/>
      <c r="R387" s="1"/>
    </row>
    <row r="388" spans="1:18" s="3" customFormat="1" ht="29.1" customHeight="1">
      <c r="A388" s="1"/>
      <c r="B388" s="1"/>
      <c r="C388" s="1"/>
      <c r="D388" s="1"/>
      <c r="E388" s="1"/>
      <c r="F388" s="1"/>
      <c r="G388" s="1"/>
      <c r="H388" s="1"/>
      <c r="I388" s="1"/>
      <c r="J388" s="1"/>
      <c r="K388" s="1"/>
      <c r="L388" s="1"/>
      <c r="M388" s="1"/>
      <c r="N388" s="1"/>
      <c r="O388" s="1"/>
      <c r="P388" s="1"/>
      <c r="Q388" s="1"/>
      <c r="R388" s="1"/>
    </row>
    <row r="389" spans="1:18" s="3" customFormat="1" ht="29.1" customHeight="1">
      <c r="A389" s="1"/>
      <c r="B389" s="1"/>
      <c r="C389" s="1"/>
      <c r="D389" s="1"/>
      <c r="E389" s="1"/>
      <c r="F389" s="1"/>
      <c r="G389" s="1"/>
      <c r="H389" s="1"/>
      <c r="I389" s="1"/>
      <c r="J389" s="1"/>
      <c r="K389" s="1"/>
      <c r="L389" s="1"/>
      <c r="M389" s="1"/>
      <c r="N389" s="1"/>
      <c r="O389" s="1"/>
      <c r="P389" s="1"/>
      <c r="Q389" s="1"/>
      <c r="R389" s="1"/>
    </row>
    <row r="390" spans="1:18" s="3" customFormat="1" ht="29.1" customHeight="1">
      <c r="A390" s="1"/>
      <c r="B390" s="1"/>
      <c r="C390" s="1"/>
      <c r="D390" s="1"/>
      <c r="E390" s="1"/>
      <c r="F390" s="1"/>
      <c r="G390" s="1"/>
      <c r="H390" s="1"/>
      <c r="I390" s="1"/>
      <c r="J390" s="1"/>
      <c r="K390" s="1"/>
      <c r="L390" s="1"/>
      <c r="M390" s="1"/>
      <c r="N390" s="1"/>
      <c r="O390" s="1"/>
      <c r="P390" s="1"/>
      <c r="Q390" s="1"/>
      <c r="R390" s="1"/>
    </row>
    <row r="391" spans="1:18" s="3" customFormat="1" ht="29.1" customHeight="1">
      <c r="A391" s="1"/>
      <c r="B391" s="1"/>
      <c r="C391" s="1"/>
      <c r="D391" s="1"/>
      <c r="E391" s="1"/>
      <c r="F391" s="1"/>
      <c r="G391" s="1"/>
      <c r="H391" s="1"/>
      <c r="I391" s="1"/>
      <c r="J391" s="1"/>
      <c r="K391" s="1"/>
      <c r="L391" s="1"/>
      <c r="M391" s="1"/>
      <c r="N391" s="1"/>
      <c r="O391" s="1"/>
      <c r="P391" s="1"/>
      <c r="Q391" s="1"/>
      <c r="R391" s="1"/>
    </row>
    <row r="392" spans="1:18" s="3" customFormat="1" ht="29.1" customHeight="1">
      <c r="A392" s="1"/>
      <c r="B392" s="1"/>
      <c r="C392" s="1"/>
      <c r="D392" s="1"/>
      <c r="E392" s="1"/>
      <c r="F392" s="1"/>
      <c r="G392" s="1"/>
      <c r="H392" s="1"/>
      <c r="I392" s="1"/>
      <c r="J392" s="1"/>
      <c r="K392" s="1"/>
      <c r="L392" s="1"/>
      <c r="M392" s="1"/>
      <c r="N392" s="1"/>
      <c r="O392" s="1"/>
      <c r="P392" s="1"/>
      <c r="Q392" s="1"/>
      <c r="R392" s="1"/>
    </row>
    <row r="393" spans="1:18" s="3" customFormat="1" ht="29.1" customHeight="1">
      <c r="A393" s="1"/>
      <c r="B393" s="1"/>
      <c r="C393" s="1"/>
      <c r="D393" s="1"/>
      <c r="E393" s="1"/>
      <c r="F393" s="1"/>
      <c r="G393" s="1"/>
      <c r="H393" s="1"/>
      <c r="I393" s="1"/>
      <c r="J393" s="1"/>
      <c r="K393" s="1"/>
      <c r="L393" s="1"/>
      <c r="M393" s="1"/>
      <c r="N393" s="1"/>
      <c r="O393" s="1"/>
      <c r="P393" s="1"/>
      <c r="Q393" s="1"/>
      <c r="R393" s="1"/>
    </row>
    <row r="394" spans="1:18" s="3" customFormat="1" ht="29.1" customHeight="1">
      <c r="A394" s="1"/>
      <c r="B394" s="1"/>
      <c r="C394" s="1"/>
      <c r="D394" s="1"/>
      <c r="E394" s="1"/>
      <c r="F394" s="1"/>
      <c r="G394" s="1"/>
      <c r="H394" s="1"/>
      <c r="I394" s="1"/>
      <c r="J394" s="1"/>
      <c r="K394" s="1"/>
      <c r="L394" s="1"/>
      <c r="M394" s="1"/>
      <c r="N394" s="1"/>
      <c r="O394" s="1"/>
      <c r="P394" s="1"/>
      <c r="Q394" s="1"/>
      <c r="R394" s="1"/>
    </row>
    <row r="395" spans="1:18" s="3" customFormat="1" ht="29.1" customHeight="1">
      <c r="A395" s="1"/>
      <c r="B395" s="1"/>
      <c r="C395" s="1"/>
      <c r="D395" s="1"/>
      <c r="E395" s="1"/>
      <c r="F395" s="1"/>
      <c r="G395" s="1"/>
      <c r="H395" s="1"/>
      <c r="I395" s="1"/>
      <c r="J395" s="1"/>
      <c r="K395" s="1"/>
      <c r="L395" s="1"/>
      <c r="M395" s="1"/>
      <c r="N395" s="1"/>
      <c r="O395" s="1"/>
      <c r="P395" s="1"/>
      <c r="Q395" s="1"/>
      <c r="R395" s="1"/>
    </row>
    <row r="396" spans="1:18" s="3" customFormat="1" ht="29.1" customHeight="1">
      <c r="A396" s="1"/>
      <c r="B396" s="1"/>
      <c r="C396" s="1"/>
      <c r="D396" s="1"/>
      <c r="E396" s="1"/>
      <c r="F396" s="1"/>
      <c r="G396" s="1"/>
      <c r="H396" s="1"/>
      <c r="I396" s="1"/>
      <c r="J396" s="1"/>
      <c r="K396" s="1"/>
      <c r="L396" s="1"/>
      <c r="M396" s="1"/>
      <c r="N396" s="1"/>
      <c r="O396" s="1"/>
      <c r="P396" s="1"/>
      <c r="Q396" s="1"/>
      <c r="R396" s="1"/>
    </row>
    <row r="397" spans="1:18" s="3" customFormat="1" ht="29.1" customHeight="1">
      <c r="A397" s="1"/>
      <c r="B397" s="1"/>
      <c r="C397" s="1"/>
      <c r="D397" s="1"/>
      <c r="E397" s="1"/>
      <c r="F397" s="1"/>
      <c r="G397" s="1"/>
      <c r="H397" s="1"/>
      <c r="I397" s="1"/>
      <c r="J397" s="1"/>
      <c r="K397" s="1"/>
      <c r="L397" s="1"/>
      <c r="M397" s="1"/>
      <c r="N397" s="1"/>
      <c r="O397" s="1"/>
      <c r="P397" s="1"/>
      <c r="Q397" s="1"/>
      <c r="R397" s="1"/>
    </row>
    <row r="398" spans="1:18" s="3" customFormat="1" ht="29.1" customHeight="1">
      <c r="A398" s="1"/>
      <c r="B398" s="1"/>
      <c r="C398" s="1"/>
      <c r="D398" s="1"/>
      <c r="E398" s="1"/>
      <c r="F398" s="1"/>
      <c r="G398" s="1"/>
      <c r="H398" s="1"/>
      <c r="I398" s="1"/>
      <c r="J398" s="1"/>
      <c r="K398" s="1"/>
      <c r="L398" s="1"/>
      <c r="M398" s="1"/>
      <c r="N398" s="1"/>
      <c r="O398" s="1"/>
      <c r="P398" s="1"/>
      <c r="Q398" s="1"/>
      <c r="R398" s="1"/>
    </row>
    <row r="399" spans="1:18" s="3" customFormat="1" ht="29.1" customHeight="1">
      <c r="A399" s="1"/>
      <c r="B399" s="1"/>
      <c r="C399" s="1"/>
      <c r="D399" s="1"/>
      <c r="E399" s="1"/>
      <c r="F399" s="1"/>
      <c r="G399" s="1"/>
      <c r="H399" s="1"/>
      <c r="I399" s="1"/>
      <c r="J399" s="1"/>
      <c r="K399" s="1"/>
      <c r="L399" s="1"/>
      <c r="M399" s="1"/>
      <c r="N399" s="1"/>
      <c r="O399" s="1"/>
      <c r="P399" s="1"/>
      <c r="Q399" s="1"/>
      <c r="R399" s="1"/>
    </row>
    <row r="400" spans="1:18" s="3" customFormat="1" ht="29.1" customHeight="1">
      <c r="A400" s="1"/>
      <c r="B400" s="1"/>
      <c r="C400" s="1"/>
      <c r="D400" s="1"/>
      <c r="E400" s="1"/>
      <c r="F400" s="1"/>
      <c r="G400" s="1"/>
      <c r="H400" s="1"/>
      <c r="I400" s="1"/>
      <c r="J400" s="1"/>
      <c r="K400" s="1"/>
      <c r="L400" s="1"/>
      <c r="M400" s="1"/>
      <c r="N400" s="1"/>
      <c r="O400" s="1"/>
      <c r="P400" s="1"/>
      <c r="Q400" s="1"/>
      <c r="R400" s="1"/>
    </row>
    <row r="401" spans="1:18" s="3" customFormat="1" ht="29.1" customHeight="1">
      <c r="A401" s="1"/>
      <c r="B401" s="1"/>
      <c r="C401" s="1"/>
      <c r="D401" s="1"/>
      <c r="E401" s="1"/>
      <c r="F401" s="1"/>
      <c r="G401" s="1"/>
      <c r="H401" s="1"/>
      <c r="I401" s="1"/>
      <c r="J401" s="1"/>
      <c r="K401" s="1"/>
      <c r="L401" s="1"/>
      <c r="M401" s="1"/>
      <c r="N401" s="1"/>
      <c r="O401" s="1"/>
      <c r="P401" s="1"/>
      <c r="Q401" s="1"/>
      <c r="R401" s="1"/>
    </row>
    <row r="402" spans="1:18" s="3" customFormat="1" ht="29.1" customHeight="1">
      <c r="A402" s="1"/>
      <c r="B402" s="1"/>
      <c r="C402" s="1"/>
      <c r="D402" s="1"/>
      <c r="E402" s="1"/>
      <c r="F402" s="1"/>
      <c r="G402" s="1"/>
      <c r="H402" s="1"/>
      <c r="I402" s="1"/>
      <c r="J402" s="1"/>
      <c r="K402" s="1"/>
      <c r="L402" s="1"/>
      <c r="M402" s="1"/>
      <c r="N402" s="1"/>
      <c r="O402" s="1"/>
      <c r="P402" s="1"/>
      <c r="Q402" s="1"/>
      <c r="R402" s="1"/>
    </row>
    <row r="403" spans="1:18" s="3" customFormat="1" ht="29.1" customHeight="1">
      <c r="A403" s="1"/>
      <c r="B403" s="1"/>
      <c r="C403" s="1"/>
      <c r="D403" s="1"/>
      <c r="E403" s="1"/>
      <c r="F403" s="1"/>
      <c r="G403" s="1"/>
      <c r="H403" s="1"/>
      <c r="I403" s="1"/>
      <c r="J403" s="1"/>
      <c r="K403" s="1"/>
      <c r="L403" s="1"/>
      <c r="M403" s="1"/>
      <c r="N403" s="1"/>
      <c r="O403" s="1"/>
      <c r="P403" s="1"/>
      <c r="Q403" s="1"/>
      <c r="R403" s="1"/>
    </row>
    <row r="404" spans="1:18" s="3" customFormat="1" ht="29.1" customHeight="1">
      <c r="A404" s="1"/>
      <c r="B404" s="1"/>
      <c r="C404" s="1"/>
      <c r="D404" s="1"/>
      <c r="E404" s="1"/>
      <c r="F404" s="1"/>
      <c r="G404" s="1"/>
      <c r="H404" s="1"/>
      <c r="I404" s="1"/>
      <c r="J404" s="1"/>
      <c r="K404" s="1"/>
      <c r="L404" s="1"/>
      <c r="M404" s="1"/>
      <c r="N404" s="1"/>
      <c r="O404" s="1"/>
      <c r="P404" s="1"/>
      <c r="Q404" s="1"/>
      <c r="R404" s="1"/>
    </row>
    <row r="405" spans="1:18" s="3" customFormat="1" ht="29.1" customHeight="1">
      <c r="A405" s="1"/>
      <c r="B405" s="1"/>
      <c r="C405" s="1"/>
      <c r="D405" s="1"/>
      <c r="E405" s="1"/>
      <c r="F405" s="1"/>
      <c r="G405" s="1"/>
      <c r="H405" s="1"/>
      <c r="I405" s="1"/>
      <c r="J405" s="1"/>
      <c r="K405" s="1"/>
      <c r="L405" s="1"/>
      <c r="M405" s="1"/>
      <c r="N405" s="1"/>
      <c r="O405" s="1"/>
      <c r="P405" s="1"/>
      <c r="Q405" s="1"/>
      <c r="R405" s="1"/>
    </row>
    <row r="406" spans="1:18" s="3" customFormat="1" ht="29.1" customHeight="1">
      <c r="A406" s="1"/>
      <c r="B406" s="1"/>
      <c r="C406" s="1"/>
      <c r="D406" s="1"/>
      <c r="E406" s="1"/>
      <c r="F406" s="1"/>
      <c r="G406" s="1"/>
      <c r="H406" s="1"/>
      <c r="I406" s="1"/>
      <c r="J406" s="1"/>
      <c r="K406" s="1"/>
      <c r="L406" s="1"/>
      <c r="M406" s="1"/>
      <c r="N406" s="1"/>
      <c r="O406" s="1"/>
      <c r="P406" s="1"/>
      <c r="Q406" s="1"/>
      <c r="R406" s="1"/>
    </row>
    <row r="407" spans="1:18" s="3" customFormat="1" ht="29.1" customHeight="1">
      <c r="A407" s="1"/>
      <c r="B407" s="1"/>
      <c r="C407" s="1"/>
      <c r="D407" s="1"/>
      <c r="E407" s="1"/>
      <c r="F407" s="1"/>
      <c r="G407" s="1"/>
      <c r="H407" s="1"/>
      <c r="I407" s="1"/>
      <c r="J407" s="1"/>
      <c r="K407" s="1"/>
      <c r="L407" s="1"/>
      <c r="M407" s="1"/>
      <c r="N407" s="1"/>
      <c r="O407" s="1"/>
      <c r="P407" s="1"/>
      <c r="Q407" s="1"/>
      <c r="R407" s="1"/>
    </row>
    <row r="408" spans="1:18" s="3" customFormat="1" ht="29.1" customHeight="1">
      <c r="A408" s="1"/>
      <c r="B408" s="1"/>
      <c r="C408" s="1"/>
      <c r="D408" s="1"/>
      <c r="E408" s="1"/>
      <c r="F408" s="1"/>
      <c r="G408" s="1"/>
      <c r="H408" s="1"/>
      <c r="I408" s="1"/>
      <c r="J408" s="1"/>
      <c r="K408" s="1"/>
      <c r="L408" s="1"/>
      <c r="M408" s="1"/>
      <c r="N408" s="1"/>
      <c r="O408" s="1"/>
      <c r="P408" s="1"/>
      <c r="Q408" s="1"/>
      <c r="R408" s="1"/>
    </row>
    <row r="409" spans="1:18" s="3" customFormat="1" ht="29.1" customHeight="1">
      <c r="A409" s="1"/>
      <c r="B409" s="1"/>
      <c r="C409" s="1"/>
      <c r="D409" s="1"/>
      <c r="E409" s="1"/>
      <c r="F409" s="1"/>
      <c r="G409" s="1"/>
      <c r="H409" s="1"/>
      <c r="I409" s="1"/>
      <c r="J409" s="1"/>
      <c r="K409" s="1"/>
      <c r="L409" s="1"/>
      <c r="M409" s="1"/>
      <c r="N409" s="1"/>
      <c r="O409" s="1"/>
      <c r="P409" s="1"/>
      <c r="Q409" s="1"/>
      <c r="R409" s="1"/>
    </row>
    <row r="410" spans="1:18" s="3" customFormat="1" ht="29.1" customHeight="1">
      <c r="A410" s="1"/>
      <c r="B410" s="1"/>
      <c r="C410" s="1"/>
      <c r="D410" s="1"/>
      <c r="E410" s="1"/>
      <c r="F410" s="1"/>
      <c r="G410" s="1"/>
      <c r="H410" s="1"/>
      <c r="I410" s="1"/>
      <c r="J410" s="1"/>
      <c r="K410" s="1"/>
      <c r="L410" s="1"/>
      <c r="M410" s="1"/>
      <c r="N410" s="1"/>
      <c r="O410" s="1"/>
      <c r="P410" s="1"/>
      <c r="Q410" s="1"/>
      <c r="R410" s="1"/>
    </row>
    <row r="411" spans="1:18" s="3" customFormat="1" ht="29.1" customHeight="1">
      <c r="A411" s="1"/>
      <c r="B411" s="1"/>
      <c r="C411" s="1"/>
      <c r="D411" s="1"/>
      <c r="E411" s="1"/>
      <c r="F411" s="1"/>
      <c r="G411" s="1"/>
      <c r="H411" s="1"/>
      <c r="I411" s="1"/>
      <c r="J411" s="1"/>
      <c r="K411" s="1"/>
      <c r="L411" s="1"/>
      <c r="M411" s="1"/>
      <c r="N411" s="1"/>
      <c r="O411" s="1"/>
      <c r="P411" s="1"/>
      <c r="Q411" s="1"/>
      <c r="R411" s="1"/>
    </row>
    <row r="412" spans="1:18" s="3" customFormat="1" ht="29.1" customHeight="1">
      <c r="A412" s="1"/>
      <c r="B412" s="1"/>
      <c r="C412" s="1"/>
      <c r="D412" s="1"/>
      <c r="E412" s="1"/>
      <c r="F412" s="1"/>
      <c r="G412" s="1"/>
      <c r="H412" s="1"/>
      <c r="I412" s="1"/>
      <c r="J412" s="1"/>
      <c r="K412" s="1"/>
      <c r="L412" s="1"/>
      <c r="M412" s="1"/>
      <c r="N412" s="1"/>
      <c r="O412" s="1"/>
      <c r="P412" s="1"/>
      <c r="Q412" s="1"/>
      <c r="R412" s="1"/>
    </row>
    <row r="413" spans="1:18" s="3" customFormat="1" ht="29.1" customHeight="1">
      <c r="A413" s="1"/>
      <c r="B413" s="1"/>
      <c r="C413" s="1"/>
      <c r="D413" s="1"/>
      <c r="E413" s="1"/>
      <c r="F413" s="1"/>
      <c r="G413" s="1"/>
      <c r="H413" s="1"/>
      <c r="I413" s="1"/>
      <c r="J413" s="1"/>
      <c r="K413" s="1"/>
      <c r="L413" s="1"/>
      <c r="M413" s="1"/>
      <c r="N413" s="1"/>
      <c r="O413" s="1"/>
      <c r="P413" s="1"/>
      <c r="Q413" s="1"/>
      <c r="R413" s="1"/>
    </row>
    <row r="414" spans="1:18" s="3" customFormat="1" ht="29.1" customHeight="1">
      <c r="A414" s="1"/>
      <c r="B414" s="1"/>
      <c r="C414" s="1"/>
      <c r="D414" s="1"/>
      <c r="E414" s="1"/>
      <c r="F414" s="1"/>
      <c r="G414" s="1"/>
      <c r="H414" s="1"/>
      <c r="I414" s="1"/>
      <c r="J414" s="1"/>
      <c r="K414" s="1"/>
      <c r="L414" s="1"/>
      <c r="M414" s="1"/>
      <c r="N414" s="1"/>
      <c r="O414" s="1"/>
      <c r="P414" s="1"/>
      <c r="Q414" s="1"/>
      <c r="R414" s="1"/>
    </row>
    <row r="415" spans="1:18" s="3" customFormat="1" ht="29.1" customHeight="1">
      <c r="A415" s="1"/>
      <c r="B415" s="1"/>
      <c r="C415" s="1"/>
      <c r="D415" s="1"/>
      <c r="E415" s="1"/>
      <c r="F415" s="1"/>
      <c r="G415" s="1"/>
      <c r="H415" s="1"/>
      <c r="I415" s="1"/>
      <c r="J415" s="1"/>
      <c r="K415" s="1"/>
      <c r="L415" s="1"/>
      <c r="M415" s="1"/>
      <c r="N415" s="1"/>
      <c r="O415" s="1"/>
      <c r="P415" s="1"/>
      <c r="Q415" s="1"/>
      <c r="R415" s="1"/>
    </row>
    <row r="416" spans="1:18" s="3" customFormat="1" ht="29.1" customHeight="1">
      <c r="A416" s="1"/>
      <c r="B416" s="1"/>
      <c r="C416" s="1"/>
      <c r="D416" s="1"/>
      <c r="E416" s="1"/>
      <c r="F416" s="1"/>
      <c r="G416" s="1"/>
      <c r="H416" s="1"/>
      <c r="I416" s="1"/>
      <c r="J416" s="1"/>
      <c r="K416" s="1"/>
      <c r="L416" s="1"/>
      <c r="M416" s="1"/>
      <c r="N416" s="1"/>
      <c r="O416" s="1"/>
      <c r="P416" s="1"/>
      <c r="Q416" s="1"/>
      <c r="R416" s="1"/>
    </row>
    <row r="417" spans="1:18" s="3" customFormat="1" ht="29.1" customHeight="1">
      <c r="A417" s="1"/>
      <c r="B417" s="1"/>
      <c r="C417" s="1"/>
      <c r="D417" s="1"/>
      <c r="E417" s="1"/>
      <c r="F417" s="1"/>
      <c r="G417" s="1"/>
      <c r="H417" s="1"/>
      <c r="I417" s="1"/>
      <c r="J417" s="1"/>
      <c r="K417" s="1"/>
      <c r="L417" s="1"/>
      <c r="M417" s="1"/>
      <c r="N417" s="1"/>
      <c r="O417" s="1"/>
      <c r="P417" s="1"/>
      <c r="Q417" s="1"/>
      <c r="R417" s="1"/>
    </row>
    <row r="418" spans="1:18" s="3" customFormat="1" ht="29.1" customHeight="1">
      <c r="A418" s="1"/>
      <c r="B418" s="1"/>
      <c r="C418" s="1"/>
      <c r="D418" s="1"/>
      <c r="E418" s="1"/>
      <c r="F418" s="1"/>
      <c r="G418" s="1"/>
      <c r="H418" s="1"/>
      <c r="I418" s="1"/>
      <c r="J418" s="1"/>
      <c r="K418" s="1"/>
      <c r="L418" s="1"/>
      <c r="M418" s="1"/>
      <c r="N418" s="1"/>
      <c r="O418" s="1"/>
      <c r="P418" s="1"/>
      <c r="Q418" s="1"/>
      <c r="R418" s="1"/>
    </row>
    <row r="419" spans="1:18" s="3" customFormat="1" ht="29.1" customHeight="1">
      <c r="A419" s="1"/>
      <c r="B419" s="1"/>
      <c r="C419" s="1"/>
      <c r="D419" s="1"/>
      <c r="E419" s="1"/>
      <c r="F419" s="1"/>
      <c r="G419" s="1"/>
      <c r="H419" s="1"/>
      <c r="I419" s="1"/>
      <c r="J419" s="1"/>
      <c r="K419" s="1"/>
      <c r="L419" s="1"/>
      <c r="M419" s="1"/>
      <c r="N419" s="1"/>
      <c r="O419" s="1"/>
      <c r="P419" s="1"/>
      <c r="Q419" s="1"/>
      <c r="R419" s="1"/>
    </row>
    <row r="420" spans="1:18" s="3" customFormat="1" ht="29.1" customHeight="1">
      <c r="A420" s="1"/>
      <c r="B420" s="1"/>
      <c r="C420" s="1"/>
      <c r="D420" s="1"/>
      <c r="E420" s="1"/>
      <c r="F420" s="1"/>
      <c r="G420" s="1"/>
      <c r="H420" s="1"/>
      <c r="I420" s="1"/>
      <c r="J420" s="1"/>
      <c r="K420" s="1"/>
      <c r="L420" s="1"/>
      <c r="M420" s="1"/>
      <c r="N420" s="1"/>
      <c r="O420" s="1"/>
      <c r="P420" s="1"/>
      <c r="Q420" s="1"/>
      <c r="R420" s="1"/>
    </row>
    <row r="421" spans="1:18" s="3" customFormat="1" ht="29.1" customHeight="1">
      <c r="A421" s="1"/>
      <c r="B421" s="1"/>
      <c r="C421" s="1"/>
      <c r="D421" s="1"/>
      <c r="E421" s="1"/>
      <c r="F421" s="1"/>
      <c r="G421" s="1"/>
      <c r="H421" s="1"/>
      <c r="I421" s="1"/>
      <c r="J421" s="1"/>
      <c r="K421" s="1"/>
      <c r="L421" s="1"/>
      <c r="M421" s="1"/>
      <c r="N421" s="1"/>
      <c r="O421" s="1"/>
      <c r="P421" s="1"/>
      <c r="Q421" s="1"/>
      <c r="R421" s="1"/>
    </row>
    <row r="422" spans="1:18" s="3" customFormat="1" ht="29.1" customHeight="1">
      <c r="A422" s="1"/>
      <c r="B422" s="1"/>
      <c r="C422" s="1"/>
      <c r="D422" s="1"/>
      <c r="E422" s="1"/>
      <c r="F422" s="1"/>
      <c r="G422" s="1"/>
      <c r="H422" s="1"/>
      <c r="I422" s="1"/>
      <c r="J422" s="1"/>
      <c r="K422" s="1"/>
      <c r="L422" s="1"/>
      <c r="M422" s="1"/>
      <c r="N422" s="1"/>
      <c r="O422" s="1"/>
      <c r="P422" s="1"/>
      <c r="Q422" s="1"/>
      <c r="R422" s="1"/>
    </row>
    <row r="423" spans="1:18" s="3" customFormat="1" ht="29.1" customHeight="1">
      <c r="A423" s="1"/>
      <c r="B423" s="1"/>
      <c r="C423" s="1"/>
      <c r="D423" s="1"/>
      <c r="E423" s="1"/>
      <c r="F423" s="1"/>
      <c r="G423" s="1"/>
      <c r="H423" s="1"/>
      <c r="I423" s="1"/>
      <c r="J423" s="1"/>
      <c r="K423" s="1"/>
      <c r="L423" s="1"/>
      <c r="M423" s="1"/>
      <c r="N423" s="1"/>
      <c r="O423" s="1"/>
      <c r="P423" s="1"/>
      <c r="Q423" s="1"/>
      <c r="R423" s="1"/>
    </row>
    <row r="424" spans="1:18" s="3" customFormat="1" ht="29.1" customHeight="1">
      <c r="A424" s="1"/>
      <c r="B424" s="1"/>
      <c r="C424" s="1"/>
      <c r="D424" s="1"/>
      <c r="E424" s="1"/>
      <c r="F424" s="1"/>
      <c r="G424" s="1"/>
      <c r="H424" s="1"/>
      <c r="I424" s="1"/>
      <c r="J424" s="1"/>
      <c r="K424" s="1"/>
      <c r="L424" s="1"/>
      <c r="M424" s="1"/>
      <c r="N424" s="1"/>
      <c r="O424" s="1"/>
      <c r="P424" s="1"/>
      <c r="Q424" s="1"/>
      <c r="R424" s="1"/>
    </row>
    <row r="425" spans="1:18" s="3" customFormat="1" ht="29.1" customHeight="1">
      <c r="A425" s="1"/>
      <c r="B425" s="1"/>
      <c r="C425" s="1"/>
      <c r="D425" s="1"/>
      <c r="E425" s="1"/>
      <c r="F425" s="1"/>
      <c r="G425" s="1"/>
      <c r="H425" s="1"/>
      <c r="I425" s="1"/>
      <c r="J425" s="1"/>
      <c r="K425" s="1"/>
      <c r="L425" s="1"/>
      <c r="M425" s="1"/>
      <c r="N425" s="1"/>
      <c r="O425" s="1"/>
      <c r="P425" s="1"/>
      <c r="Q425" s="1"/>
      <c r="R425" s="1"/>
    </row>
    <row r="426" spans="1:18" s="3" customFormat="1" ht="29.1" customHeight="1">
      <c r="A426" s="1"/>
      <c r="B426" s="1"/>
      <c r="C426" s="1"/>
      <c r="D426" s="1"/>
      <c r="E426" s="1"/>
      <c r="F426" s="1"/>
      <c r="G426" s="1"/>
      <c r="H426" s="1"/>
      <c r="I426" s="1"/>
      <c r="J426" s="1"/>
      <c r="K426" s="1"/>
      <c r="L426" s="1"/>
      <c r="M426" s="1"/>
      <c r="N426" s="1"/>
      <c r="O426" s="1"/>
      <c r="P426" s="1"/>
      <c r="Q426" s="1"/>
      <c r="R426" s="1"/>
    </row>
    <row r="427" spans="1:18" s="3" customFormat="1" ht="29.1" customHeight="1">
      <c r="A427" s="1"/>
      <c r="B427" s="1"/>
      <c r="C427" s="1"/>
      <c r="D427" s="1"/>
      <c r="E427" s="1"/>
      <c r="F427" s="1"/>
      <c r="G427" s="1"/>
      <c r="H427" s="1"/>
      <c r="I427" s="1"/>
      <c r="J427" s="1"/>
      <c r="K427" s="1"/>
      <c r="L427" s="1"/>
      <c r="M427" s="1"/>
      <c r="N427" s="1"/>
      <c r="O427" s="1"/>
      <c r="P427" s="1"/>
      <c r="Q427" s="1"/>
      <c r="R427" s="1"/>
    </row>
    <row r="428" spans="1:18" s="3" customFormat="1" ht="29.1" customHeight="1">
      <c r="A428" s="1"/>
      <c r="B428" s="1"/>
      <c r="C428" s="1"/>
      <c r="D428" s="1"/>
      <c r="E428" s="1"/>
      <c r="F428" s="1"/>
      <c r="G428" s="1"/>
      <c r="H428" s="1"/>
      <c r="I428" s="1"/>
      <c r="J428" s="1"/>
      <c r="K428" s="1"/>
      <c r="L428" s="1"/>
      <c r="M428" s="1"/>
      <c r="N428" s="1"/>
      <c r="O428" s="1"/>
      <c r="P428" s="1"/>
      <c r="Q428" s="1"/>
      <c r="R428" s="1"/>
    </row>
    <row r="429" spans="1:18" s="3" customFormat="1" ht="29.1" customHeight="1">
      <c r="A429" s="1"/>
      <c r="B429" s="1"/>
      <c r="C429" s="1"/>
      <c r="D429" s="1"/>
      <c r="E429" s="1"/>
      <c r="F429" s="1"/>
      <c r="G429" s="1"/>
      <c r="H429" s="1"/>
      <c r="I429" s="1"/>
      <c r="J429" s="1"/>
      <c r="K429" s="1"/>
      <c r="L429" s="1"/>
      <c r="M429" s="1"/>
      <c r="N429" s="1"/>
      <c r="O429" s="1"/>
      <c r="P429" s="1"/>
      <c r="Q429" s="1"/>
      <c r="R429" s="1"/>
    </row>
    <row r="430" spans="1:18" s="3" customFormat="1" ht="29.1" customHeight="1">
      <c r="A430" s="1"/>
      <c r="B430" s="1"/>
      <c r="C430" s="1"/>
      <c r="D430" s="1"/>
      <c r="E430" s="1"/>
      <c r="F430" s="1"/>
      <c r="G430" s="1"/>
      <c r="H430" s="1"/>
      <c r="I430" s="1"/>
      <c r="J430" s="1"/>
      <c r="K430" s="1"/>
      <c r="L430" s="1"/>
      <c r="M430" s="1"/>
      <c r="N430" s="1"/>
      <c r="O430" s="1"/>
      <c r="P430" s="1"/>
      <c r="Q430" s="1"/>
      <c r="R430" s="1"/>
    </row>
    <row r="431" spans="1:18" s="3" customFormat="1" ht="29.1" customHeight="1">
      <c r="A431" s="1"/>
      <c r="B431" s="1"/>
      <c r="C431" s="1"/>
      <c r="D431" s="1"/>
      <c r="E431" s="1"/>
      <c r="F431" s="1"/>
      <c r="G431" s="1"/>
      <c r="H431" s="1"/>
      <c r="I431" s="1"/>
      <c r="J431" s="1"/>
      <c r="K431" s="1"/>
      <c r="L431" s="1"/>
      <c r="M431" s="1"/>
      <c r="N431" s="1"/>
      <c r="O431" s="1"/>
      <c r="P431" s="1"/>
      <c r="Q431" s="1"/>
      <c r="R431" s="1"/>
    </row>
    <row r="432" spans="1:18" s="3" customFormat="1" ht="29.1" customHeight="1">
      <c r="A432" s="1"/>
      <c r="B432" s="1"/>
      <c r="C432" s="1"/>
      <c r="D432" s="1"/>
      <c r="E432" s="1"/>
      <c r="F432" s="1"/>
      <c r="G432" s="1"/>
      <c r="H432" s="1"/>
      <c r="I432" s="1"/>
      <c r="J432" s="1"/>
      <c r="K432" s="1"/>
      <c r="L432" s="1"/>
      <c r="M432" s="1"/>
      <c r="N432" s="1"/>
      <c r="O432" s="1"/>
      <c r="P432" s="1"/>
      <c r="Q432" s="1"/>
      <c r="R432" s="1"/>
    </row>
    <row r="433" spans="1:18" s="3" customFormat="1" ht="29.1" customHeight="1">
      <c r="A433" s="1"/>
      <c r="B433" s="1"/>
      <c r="C433" s="1"/>
      <c r="D433" s="1"/>
      <c r="E433" s="1"/>
      <c r="F433" s="1"/>
      <c r="G433" s="1"/>
      <c r="H433" s="1"/>
      <c r="I433" s="1"/>
      <c r="J433" s="1"/>
      <c r="K433" s="1"/>
      <c r="L433" s="1"/>
      <c r="M433" s="1"/>
      <c r="N433" s="1"/>
      <c r="O433" s="1"/>
      <c r="P433" s="1"/>
      <c r="Q433" s="1"/>
      <c r="R433" s="1"/>
    </row>
    <row r="434" spans="1:18" s="3" customFormat="1" ht="29.1" customHeight="1">
      <c r="A434" s="1"/>
      <c r="B434" s="1"/>
      <c r="C434" s="1"/>
      <c r="D434" s="1"/>
      <c r="E434" s="1"/>
      <c r="F434" s="1"/>
      <c r="G434" s="1"/>
      <c r="H434" s="1"/>
      <c r="I434" s="1"/>
      <c r="J434" s="1"/>
      <c r="K434" s="1"/>
      <c r="L434" s="1"/>
      <c r="M434" s="1"/>
      <c r="N434" s="1"/>
      <c r="O434" s="1"/>
      <c r="P434" s="1"/>
      <c r="Q434" s="1"/>
      <c r="R434" s="1"/>
    </row>
    <row r="435" spans="1:18" s="3" customFormat="1" ht="29.1" customHeight="1">
      <c r="A435" s="1"/>
      <c r="B435" s="1"/>
      <c r="C435" s="1"/>
      <c r="D435" s="1"/>
      <c r="E435" s="1"/>
      <c r="F435" s="1"/>
      <c r="G435" s="1"/>
      <c r="H435" s="1"/>
      <c r="I435" s="1"/>
      <c r="J435" s="1"/>
      <c r="K435" s="1"/>
      <c r="L435" s="1"/>
      <c r="M435" s="1"/>
      <c r="N435" s="1"/>
      <c r="O435" s="1"/>
      <c r="P435" s="1"/>
      <c r="Q435" s="1"/>
      <c r="R435" s="1"/>
    </row>
    <row r="436" spans="1:18" s="3" customFormat="1" ht="29.1" customHeight="1">
      <c r="A436" s="1"/>
      <c r="B436" s="1"/>
      <c r="C436" s="1"/>
      <c r="D436" s="1"/>
      <c r="E436" s="1"/>
      <c r="F436" s="1"/>
      <c r="G436" s="1"/>
      <c r="H436" s="1"/>
      <c r="I436" s="1"/>
      <c r="J436" s="1"/>
      <c r="K436" s="1"/>
      <c r="L436" s="1"/>
      <c r="M436" s="1"/>
      <c r="N436" s="1"/>
      <c r="O436" s="1"/>
      <c r="P436" s="1"/>
      <c r="Q436" s="1"/>
      <c r="R436" s="1"/>
    </row>
    <row r="437" spans="1:18" s="3" customFormat="1" ht="29.1" customHeight="1">
      <c r="A437" s="1"/>
      <c r="B437" s="1"/>
      <c r="C437" s="1"/>
      <c r="D437" s="1"/>
      <c r="E437" s="1"/>
      <c r="F437" s="1"/>
      <c r="G437" s="1"/>
      <c r="H437" s="1"/>
      <c r="I437" s="1"/>
      <c r="J437" s="1"/>
      <c r="K437" s="1"/>
      <c r="L437" s="1"/>
      <c r="M437" s="1"/>
      <c r="N437" s="1"/>
      <c r="O437" s="1"/>
      <c r="P437" s="1"/>
      <c r="Q437" s="1"/>
      <c r="R437" s="1"/>
    </row>
    <row r="438" spans="1:18" s="3" customFormat="1" ht="29.1" customHeight="1">
      <c r="A438" s="1"/>
      <c r="B438" s="1"/>
      <c r="C438" s="1"/>
      <c r="D438" s="1"/>
      <c r="E438" s="1"/>
      <c r="F438" s="1"/>
      <c r="G438" s="1"/>
      <c r="H438" s="1"/>
      <c r="I438" s="1"/>
      <c r="J438" s="1"/>
      <c r="K438" s="1"/>
      <c r="L438" s="1"/>
      <c r="M438" s="1"/>
      <c r="N438" s="1"/>
      <c r="O438" s="1"/>
      <c r="P438" s="1"/>
      <c r="Q438" s="1"/>
      <c r="R438" s="1"/>
    </row>
    <row r="439" spans="1:18" s="3" customFormat="1" ht="29.1" customHeight="1">
      <c r="A439" s="1"/>
      <c r="B439" s="1"/>
      <c r="C439" s="1"/>
      <c r="D439" s="1"/>
      <c r="E439" s="1"/>
      <c r="F439" s="1"/>
      <c r="G439" s="1"/>
      <c r="H439" s="1"/>
      <c r="I439" s="1"/>
      <c r="J439" s="1"/>
      <c r="K439" s="1"/>
      <c r="L439" s="1"/>
      <c r="M439" s="1"/>
      <c r="N439" s="1"/>
      <c r="O439" s="1"/>
      <c r="P439" s="1"/>
      <c r="Q439" s="1"/>
      <c r="R439" s="1"/>
    </row>
    <row r="440" spans="1:18" s="3" customFormat="1" ht="29.1" customHeight="1">
      <c r="A440" s="1"/>
      <c r="B440" s="1"/>
      <c r="C440" s="1"/>
      <c r="D440" s="1"/>
      <c r="E440" s="1"/>
      <c r="F440" s="1"/>
      <c r="G440" s="1"/>
      <c r="H440" s="1"/>
      <c r="I440" s="1"/>
      <c r="J440" s="1"/>
      <c r="K440" s="1"/>
      <c r="L440" s="1"/>
      <c r="M440" s="1"/>
      <c r="N440" s="1"/>
      <c r="O440" s="1"/>
      <c r="P440" s="1"/>
      <c r="Q440" s="1"/>
      <c r="R440" s="1"/>
    </row>
    <row r="441" spans="1:18" s="3" customFormat="1" ht="29.1" customHeight="1">
      <c r="A441" s="1"/>
      <c r="B441" s="1"/>
      <c r="C441" s="1"/>
      <c r="D441" s="1"/>
      <c r="E441" s="1"/>
      <c r="F441" s="1"/>
      <c r="G441" s="1"/>
      <c r="H441" s="1"/>
      <c r="I441" s="1"/>
      <c r="J441" s="1"/>
      <c r="K441" s="1"/>
      <c r="L441" s="1"/>
      <c r="M441" s="1"/>
      <c r="N441" s="1"/>
      <c r="O441" s="1"/>
      <c r="P441" s="1"/>
      <c r="Q441" s="1"/>
      <c r="R441" s="1"/>
    </row>
    <row r="442" spans="1:18" s="3" customFormat="1" ht="29.1" customHeight="1">
      <c r="A442" s="1"/>
      <c r="B442" s="1"/>
      <c r="C442" s="1"/>
      <c r="D442" s="1"/>
      <c r="E442" s="1"/>
      <c r="F442" s="1"/>
      <c r="G442" s="1"/>
      <c r="H442" s="1"/>
      <c r="I442" s="1"/>
      <c r="J442" s="1"/>
      <c r="K442" s="1"/>
      <c r="L442" s="1"/>
      <c r="M442" s="1"/>
      <c r="N442" s="1"/>
      <c r="O442" s="1"/>
      <c r="P442" s="1"/>
      <c r="Q442" s="1"/>
      <c r="R442" s="1"/>
    </row>
    <row r="443" spans="1:18" s="3" customFormat="1" ht="29.1" customHeight="1">
      <c r="A443" s="1"/>
      <c r="B443" s="1"/>
      <c r="C443" s="1"/>
      <c r="D443" s="1"/>
      <c r="E443" s="1"/>
      <c r="F443" s="1"/>
      <c r="G443" s="1"/>
      <c r="H443" s="1"/>
      <c r="I443" s="1"/>
      <c r="J443" s="1"/>
      <c r="K443" s="1"/>
      <c r="L443" s="1"/>
      <c r="M443" s="1"/>
      <c r="N443" s="1"/>
      <c r="O443" s="1"/>
      <c r="P443" s="1"/>
      <c r="Q443" s="1"/>
      <c r="R443" s="1"/>
    </row>
    <row r="444" spans="1:18" s="3" customFormat="1" ht="29.1" customHeight="1">
      <c r="A444" s="1"/>
      <c r="B444" s="1"/>
      <c r="C444" s="1"/>
      <c r="D444" s="1"/>
      <c r="E444" s="1"/>
      <c r="F444" s="1"/>
      <c r="G444" s="1"/>
      <c r="H444" s="1"/>
      <c r="I444" s="1"/>
      <c r="J444" s="1"/>
      <c r="K444" s="1"/>
      <c r="L444" s="1"/>
      <c r="M444" s="1"/>
      <c r="N444" s="1"/>
      <c r="O444" s="1"/>
      <c r="P444" s="1"/>
      <c r="Q444" s="1"/>
      <c r="R444" s="1"/>
    </row>
    <row r="445" spans="1:18" s="3" customFormat="1" ht="29.1" customHeight="1">
      <c r="A445" s="1"/>
      <c r="B445" s="1"/>
      <c r="C445" s="1"/>
      <c r="D445" s="1"/>
      <c r="E445" s="1"/>
      <c r="F445" s="1"/>
      <c r="G445" s="1"/>
      <c r="H445" s="1"/>
      <c r="I445" s="1"/>
      <c r="J445" s="1"/>
      <c r="K445" s="1"/>
      <c r="L445" s="1"/>
      <c r="M445" s="1"/>
      <c r="N445" s="1"/>
      <c r="O445" s="1"/>
      <c r="P445" s="1"/>
      <c r="Q445" s="1"/>
      <c r="R445" s="1"/>
    </row>
    <row r="446" spans="1:18" s="3" customFormat="1" ht="29.1" customHeight="1">
      <c r="A446" s="1"/>
      <c r="B446" s="1"/>
      <c r="C446" s="1"/>
      <c r="D446" s="1"/>
      <c r="E446" s="1"/>
      <c r="F446" s="1"/>
      <c r="G446" s="1"/>
      <c r="H446" s="1"/>
      <c r="I446" s="1"/>
      <c r="J446" s="1"/>
      <c r="K446" s="1"/>
      <c r="L446" s="1"/>
      <c r="M446" s="1"/>
      <c r="N446" s="1"/>
      <c r="O446" s="1"/>
      <c r="P446" s="1"/>
      <c r="Q446" s="1"/>
      <c r="R446" s="1"/>
    </row>
    <row r="447" spans="1:18" s="3" customFormat="1" ht="29.1" customHeight="1">
      <c r="A447" s="1"/>
      <c r="B447" s="1"/>
      <c r="C447" s="1"/>
      <c r="D447" s="1"/>
      <c r="E447" s="1"/>
      <c r="F447" s="1"/>
      <c r="G447" s="1"/>
      <c r="H447" s="1"/>
      <c r="I447" s="1"/>
      <c r="J447" s="1"/>
      <c r="K447" s="1"/>
      <c r="L447" s="1"/>
      <c r="M447" s="1"/>
      <c r="N447" s="1"/>
      <c r="O447" s="1"/>
      <c r="P447" s="1"/>
      <c r="Q447" s="1"/>
      <c r="R447" s="1"/>
    </row>
    <row r="448" spans="1:18" s="3" customFormat="1" ht="29.1" customHeight="1">
      <c r="A448" s="1"/>
      <c r="B448" s="1"/>
      <c r="C448" s="1"/>
      <c r="D448" s="1"/>
      <c r="E448" s="1"/>
      <c r="F448" s="1"/>
      <c r="G448" s="1"/>
      <c r="H448" s="1"/>
      <c r="I448" s="1"/>
      <c r="J448" s="1"/>
      <c r="K448" s="1"/>
      <c r="L448" s="1"/>
      <c r="M448" s="1"/>
      <c r="N448" s="1"/>
      <c r="O448" s="1"/>
      <c r="P448" s="1"/>
      <c r="Q448" s="1"/>
      <c r="R448" s="1"/>
    </row>
    <row r="449" spans="1:18" s="3" customFormat="1" ht="29.1" customHeight="1">
      <c r="A449" s="1"/>
      <c r="B449" s="1"/>
      <c r="C449" s="1"/>
      <c r="D449" s="1"/>
      <c r="E449" s="1"/>
      <c r="F449" s="1"/>
      <c r="G449" s="1"/>
      <c r="H449" s="1"/>
      <c r="I449" s="1"/>
      <c r="J449" s="1"/>
      <c r="K449" s="1"/>
      <c r="L449" s="1"/>
      <c r="M449" s="1"/>
      <c r="N449" s="1"/>
      <c r="O449" s="1"/>
      <c r="P449" s="1"/>
      <c r="Q449" s="1"/>
      <c r="R449" s="1"/>
    </row>
    <row r="450" spans="1:18" s="3" customFormat="1" ht="29.1" customHeight="1">
      <c r="A450" s="1"/>
      <c r="B450" s="1"/>
      <c r="C450" s="1"/>
      <c r="D450" s="1"/>
      <c r="E450" s="1"/>
      <c r="F450" s="1"/>
      <c r="G450" s="1"/>
      <c r="H450" s="1"/>
      <c r="I450" s="1"/>
      <c r="J450" s="1"/>
      <c r="K450" s="1"/>
      <c r="L450" s="1"/>
      <c r="M450" s="1"/>
      <c r="N450" s="1"/>
      <c r="O450" s="1"/>
      <c r="P450" s="1"/>
      <c r="Q450" s="1"/>
      <c r="R450" s="1"/>
    </row>
    <row r="451" spans="1:18" s="3" customFormat="1" ht="29.1" customHeight="1">
      <c r="A451" s="1"/>
      <c r="B451" s="1"/>
      <c r="C451" s="1"/>
      <c r="D451" s="1"/>
      <c r="E451" s="1"/>
      <c r="F451" s="1"/>
      <c r="G451" s="1"/>
      <c r="H451" s="1"/>
      <c r="I451" s="1"/>
      <c r="J451" s="1"/>
      <c r="K451" s="1"/>
      <c r="L451" s="1"/>
      <c r="M451" s="1"/>
      <c r="N451" s="1"/>
      <c r="O451" s="1"/>
      <c r="P451" s="1"/>
      <c r="Q451" s="1"/>
      <c r="R451" s="1"/>
    </row>
    <row r="452" spans="1:18" s="3" customFormat="1" ht="29.1" customHeight="1">
      <c r="A452" s="1"/>
      <c r="B452" s="1"/>
      <c r="C452" s="1"/>
      <c r="D452" s="1"/>
      <c r="E452" s="1"/>
      <c r="F452" s="1"/>
      <c r="G452" s="1"/>
      <c r="H452" s="1"/>
      <c r="I452" s="1"/>
      <c r="J452" s="1"/>
      <c r="K452" s="1"/>
      <c r="L452" s="1"/>
      <c r="M452" s="1"/>
      <c r="N452" s="1"/>
      <c r="O452" s="1"/>
      <c r="P452" s="1"/>
      <c r="Q452" s="1"/>
      <c r="R452" s="1"/>
    </row>
    <row r="453" spans="1:18" s="3" customFormat="1" ht="29.1" customHeight="1">
      <c r="A453" s="1"/>
      <c r="B453" s="1"/>
      <c r="C453" s="1"/>
      <c r="D453" s="1"/>
      <c r="E453" s="1"/>
      <c r="F453" s="1"/>
      <c r="G453" s="1"/>
      <c r="H453" s="1"/>
      <c r="I453" s="1"/>
      <c r="J453" s="1"/>
      <c r="K453" s="1"/>
      <c r="L453" s="1"/>
      <c r="M453" s="1"/>
      <c r="N453" s="1"/>
      <c r="O453" s="1"/>
      <c r="P453" s="1"/>
      <c r="Q453" s="1"/>
      <c r="R453" s="1"/>
    </row>
    <row r="454" spans="1:18" s="3" customFormat="1" ht="29.1" customHeight="1">
      <c r="A454" s="1"/>
      <c r="B454" s="1"/>
      <c r="C454" s="1"/>
      <c r="D454" s="1"/>
      <c r="E454" s="1"/>
      <c r="F454" s="1"/>
      <c r="G454" s="1"/>
      <c r="H454" s="1"/>
      <c r="I454" s="1"/>
      <c r="J454" s="1"/>
      <c r="K454" s="1"/>
      <c r="L454" s="1"/>
      <c r="M454" s="1"/>
      <c r="N454" s="1"/>
      <c r="O454" s="1"/>
      <c r="P454" s="1"/>
      <c r="Q454" s="1"/>
      <c r="R454" s="1"/>
    </row>
    <row r="455" spans="1:18" s="3" customFormat="1" ht="29.1" customHeight="1">
      <c r="A455" s="1"/>
      <c r="B455" s="1"/>
      <c r="C455" s="1"/>
      <c r="D455" s="1"/>
      <c r="E455" s="1"/>
      <c r="F455" s="1"/>
      <c r="G455" s="1"/>
      <c r="H455" s="1"/>
      <c r="I455" s="1"/>
      <c r="J455" s="1"/>
      <c r="K455" s="1"/>
      <c r="L455" s="1"/>
      <c r="M455" s="1"/>
      <c r="N455" s="1"/>
      <c r="O455" s="1"/>
      <c r="P455" s="1"/>
      <c r="Q455" s="1"/>
      <c r="R455" s="1"/>
    </row>
    <row r="456" spans="1:18" s="3" customFormat="1" ht="29.1" customHeight="1">
      <c r="A456" s="1"/>
      <c r="B456" s="1"/>
      <c r="C456" s="1"/>
      <c r="D456" s="1"/>
      <c r="E456" s="1"/>
      <c r="F456" s="1"/>
      <c r="G456" s="1"/>
      <c r="H456" s="1"/>
      <c r="I456" s="1"/>
      <c r="J456" s="1"/>
      <c r="K456" s="1"/>
      <c r="L456" s="1"/>
      <c r="M456" s="1"/>
      <c r="N456" s="1"/>
      <c r="O456" s="1"/>
      <c r="P456" s="1"/>
      <c r="Q456" s="1"/>
      <c r="R456" s="1"/>
    </row>
    <row r="457" spans="1:18" s="3" customFormat="1" ht="29.1" customHeight="1">
      <c r="A457" s="1"/>
      <c r="B457" s="1"/>
      <c r="C457" s="1"/>
      <c r="D457" s="1"/>
      <c r="E457" s="1"/>
      <c r="F457" s="1"/>
      <c r="G457" s="1"/>
      <c r="H457" s="1"/>
      <c r="I457" s="1"/>
      <c r="J457" s="1"/>
      <c r="K457" s="1"/>
      <c r="L457" s="1"/>
      <c r="M457" s="1"/>
      <c r="N457" s="1"/>
      <c r="O457" s="1"/>
      <c r="P457" s="1"/>
      <c r="Q457" s="1"/>
      <c r="R457" s="1"/>
    </row>
    <row r="458" spans="1:18" s="3" customFormat="1" ht="29.1" customHeight="1">
      <c r="A458" s="1"/>
      <c r="B458" s="1"/>
      <c r="C458" s="1"/>
      <c r="D458" s="1"/>
      <c r="E458" s="1"/>
      <c r="F458" s="1"/>
      <c r="G458" s="1"/>
      <c r="H458" s="1"/>
      <c r="I458" s="1"/>
      <c r="J458" s="1"/>
      <c r="K458" s="1"/>
      <c r="L458" s="1"/>
      <c r="M458" s="1"/>
      <c r="N458" s="1"/>
      <c r="O458" s="1"/>
      <c r="P458" s="1"/>
      <c r="Q458" s="1"/>
      <c r="R458" s="1"/>
    </row>
    <row r="459" spans="1:18" s="3" customFormat="1" ht="29.1" customHeight="1">
      <c r="A459" s="1"/>
      <c r="B459" s="1"/>
      <c r="C459" s="1"/>
      <c r="D459" s="1"/>
      <c r="E459" s="1"/>
      <c r="F459" s="1"/>
      <c r="G459" s="1"/>
      <c r="H459" s="1"/>
      <c r="I459" s="1"/>
      <c r="J459" s="1"/>
      <c r="K459" s="1"/>
      <c r="L459" s="1"/>
      <c r="M459" s="1"/>
      <c r="N459" s="1"/>
      <c r="O459" s="1"/>
      <c r="P459" s="1"/>
      <c r="Q459" s="1"/>
      <c r="R459" s="1"/>
    </row>
    <row r="460" spans="1:18" s="3" customFormat="1" ht="29.1" customHeight="1">
      <c r="A460" s="1"/>
      <c r="B460" s="1"/>
      <c r="C460" s="1"/>
      <c r="D460" s="1"/>
      <c r="E460" s="1"/>
      <c r="F460" s="1"/>
      <c r="G460" s="1"/>
      <c r="H460" s="1"/>
      <c r="I460" s="1"/>
      <c r="J460" s="1"/>
      <c r="K460" s="1"/>
      <c r="L460" s="1"/>
      <c r="M460" s="1"/>
      <c r="N460" s="1"/>
      <c r="O460" s="1"/>
      <c r="P460" s="1"/>
      <c r="Q460" s="1"/>
      <c r="R460" s="1"/>
    </row>
    <row r="461" spans="1:18" s="3" customFormat="1" ht="29.1" customHeight="1">
      <c r="A461" s="1"/>
      <c r="B461" s="1"/>
      <c r="C461" s="1"/>
      <c r="D461" s="1"/>
      <c r="E461" s="1"/>
      <c r="F461" s="1"/>
      <c r="G461" s="1"/>
      <c r="H461" s="1"/>
      <c r="I461" s="1"/>
      <c r="J461" s="1"/>
      <c r="K461" s="1"/>
      <c r="L461" s="1"/>
      <c r="M461" s="1"/>
      <c r="N461" s="1"/>
      <c r="O461" s="1"/>
      <c r="P461" s="1"/>
      <c r="Q461" s="1"/>
      <c r="R461" s="1"/>
    </row>
    <row r="462" spans="1:18" s="3" customFormat="1" ht="29.1" customHeight="1">
      <c r="A462" s="1"/>
      <c r="B462" s="1"/>
      <c r="C462" s="1"/>
      <c r="D462" s="1"/>
      <c r="E462" s="1"/>
      <c r="F462" s="1"/>
      <c r="G462" s="1"/>
      <c r="H462" s="1"/>
      <c r="I462" s="1"/>
      <c r="J462" s="1"/>
      <c r="K462" s="1"/>
      <c r="L462" s="1"/>
      <c r="M462" s="1"/>
      <c r="N462" s="1"/>
      <c r="O462" s="1"/>
      <c r="P462" s="1"/>
      <c r="Q462" s="1"/>
      <c r="R462" s="1"/>
    </row>
    <row r="463" spans="1:18" s="3" customFormat="1" ht="29.1" customHeight="1">
      <c r="A463" s="1"/>
      <c r="B463" s="1"/>
      <c r="C463" s="1"/>
      <c r="D463" s="1"/>
      <c r="E463" s="1"/>
      <c r="F463" s="1"/>
      <c r="G463" s="1"/>
      <c r="H463" s="1"/>
      <c r="I463" s="1"/>
      <c r="J463" s="1"/>
      <c r="K463" s="1"/>
      <c r="L463" s="1"/>
      <c r="M463" s="1"/>
      <c r="N463" s="1"/>
      <c r="O463" s="1"/>
      <c r="P463" s="1"/>
      <c r="Q463" s="1"/>
      <c r="R463" s="1"/>
    </row>
    <row r="464" spans="1:18" s="3" customFormat="1" ht="29.1" customHeight="1">
      <c r="A464" s="1"/>
      <c r="B464" s="1"/>
      <c r="C464" s="1"/>
      <c r="D464" s="1"/>
      <c r="E464" s="1"/>
      <c r="F464" s="1"/>
      <c r="G464" s="1"/>
      <c r="H464" s="1"/>
      <c r="I464" s="1"/>
      <c r="J464" s="1"/>
      <c r="K464" s="1"/>
      <c r="L464" s="1"/>
      <c r="M464" s="1"/>
      <c r="N464" s="1"/>
      <c r="O464" s="1"/>
      <c r="P464" s="1"/>
      <c r="Q464" s="1"/>
      <c r="R464" s="1"/>
    </row>
    <row r="465" spans="1:18" s="3" customFormat="1" ht="29.1" customHeight="1">
      <c r="A465" s="1"/>
      <c r="B465" s="1"/>
      <c r="C465" s="1"/>
      <c r="D465" s="1"/>
      <c r="E465" s="1"/>
      <c r="F465" s="1"/>
      <c r="G465" s="1"/>
      <c r="H465" s="1"/>
      <c r="I465" s="1"/>
      <c r="J465" s="1"/>
      <c r="K465" s="1"/>
      <c r="L465" s="1"/>
      <c r="M465" s="1"/>
      <c r="N465" s="1"/>
      <c r="O465" s="1"/>
      <c r="P465" s="1"/>
      <c r="Q465" s="1"/>
      <c r="R465" s="1"/>
    </row>
    <row r="466" spans="1:18" s="3" customFormat="1" ht="29.1" customHeight="1">
      <c r="A466" s="1"/>
      <c r="B466" s="1"/>
      <c r="C466" s="1"/>
      <c r="D466" s="1"/>
      <c r="E466" s="1"/>
      <c r="F466" s="1"/>
      <c r="G466" s="1"/>
      <c r="H466" s="1"/>
      <c r="I466" s="1"/>
      <c r="J466" s="1"/>
      <c r="K466" s="1"/>
      <c r="L466" s="1"/>
      <c r="M466" s="1"/>
      <c r="N466" s="1"/>
      <c r="O466" s="1"/>
      <c r="P466" s="1"/>
      <c r="Q466" s="1"/>
      <c r="R466" s="1"/>
    </row>
    <row r="467" spans="1:18" s="3" customFormat="1" ht="29.1" customHeight="1">
      <c r="A467" s="1"/>
      <c r="B467" s="1"/>
      <c r="C467" s="1"/>
      <c r="D467" s="1"/>
      <c r="E467" s="1"/>
      <c r="F467" s="1"/>
      <c r="G467" s="1"/>
      <c r="H467" s="1"/>
      <c r="I467" s="1"/>
      <c r="J467" s="1"/>
      <c r="K467" s="1"/>
      <c r="L467" s="1"/>
      <c r="M467" s="1"/>
      <c r="N467" s="1"/>
      <c r="O467" s="1"/>
      <c r="P467" s="1"/>
      <c r="Q467" s="1"/>
      <c r="R467" s="1"/>
    </row>
    <row r="468" spans="1:18" s="3" customFormat="1" ht="29.1" customHeight="1">
      <c r="A468" s="1"/>
      <c r="B468" s="1"/>
      <c r="C468" s="1"/>
      <c r="D468" s="1"/>
      <c r="E468" s="1"/>
      <c r="F468" s="1"/>
      <c r="G468" s="1"/>
      <c r="H468" s="1"/>
      <c r="I468" s="1"/>
      <c r="J468" s="1"/>
      <c r="K468" s="1"/>
      <c r="L468" s="1"/>
      <c r="M468" s="1"/>
      <c r="N468" s="1"/>
      <c r="O468" s="1"/>
      <c r="P468" s="1"/>
      <c r="Q468" s="1"/>
      <c r="R468" s="1"/>
    </row>
    <row r="469" spans="1:18" s="3" customFormat="1" ht="29.1" customHeight="1">
      <c r="A469" s="1"/>
      <c r="B469" s="1"/>
      <c r="C469" s="1"/>
      <c r="D469" s="1"/>
      <c r="E469" s="1"/>
      <c r="F469" s="1"/>
      <c r="G469" s="1"/>
      <c r="H469" s="1"/>
      <c r="I469" s="1"/>
      <c r="J469" s="1"/>
      <c r="K469" s="1"/>
      <c r="L469" s="1"/>
      <c r="M469" s="1"/>
      <c r="N469" s="1"/>
      <c r="O469" s="1"/>
      <c r="P469" s="1"/>
      <c r="Q469" s="1"/>
      <c r="R469" s="1"/>
    </row>
    <row r="470" spans="1:18" s="3" customFormat="1" ht="29.1" customHeight="1">
      <c r="A470" s="1"/>
      <c r="B470" s="1"/>
      <c r="C470" s="1"/>
      <c r="D470" s="1"/>
      <c r="E470" s="1"/>
      <c r="F470" s="1"/>
      <c r="G470" s="1"/>
      <c r="H470" s="1"/>
      <c r="I470" s="1"/>
      <c r="J470" s="1"/>
      <c r="K470" s="1"/>
      <c r="L470" s="1"/>
      <c r="M470" s="1"/>
      <c r="N470" s="1"/>
      <c r="O470" s="1"/>
      <c r="P470" s="1"/>
      <c r="Q470" s="1"/>
      <c r="R470" s="1"/>
    </row>
    <row r="471" spans="1:18" s="3" customFormat="1" ht="29.1" customHeight="1">
      <c r="A471" s="1"/>
      <c r="B471" s="1"/>
      <c r="C471" s="1"/>
      <c r="D471" s="1"/>
      <c r="E471" s="1"/>
      <c r="F471" s="1"/>
      <c r="G471" s="1"/>
      <c r="H471" s="1"/>
      <c r="I471" s="1"/>
      <c r="J471" s="1"/>
      <c r="K471" s="1"/>
      <c r="L471" s="1"/>
      <c r="M471" s="1"/>
      <c r="N471" s="1"/>
      <c r="O471" s="1"/>
      <c r="P471" s="1"/>
      <c r="Q471" s="1"/>
      <c r="R471" s="1"/>
    </row>
    <row r="472" spans="1:18" s="4" customFormat="1" ht="29.1" customHeight="1">
      <c r="A472" s="1"/>
      <c r="B472" s="1"/>
      <c r="C472" s="1"/>
      <c r="D472" s="1"/>
      <c r="E472" s="1"/>
      <c r="F472" s="1"/>
      <c r="G472" s="1"/>
      <c r="H472" s="1"/>
      <c r="I472" s="1"/>
      <c r="J472" s="1"/>
      <c r="K472" s="1"/>
      <c r="L472" s="1"/>
      <c r="M472" s="1"/>
      <c r="N472" s="1"/>
      <c r="O472" s="1"/>
      <c r="P472" s="1"/>
      <c r="Q472" s="1"/>
      <c r="R472" s="1"/>
    </row>
    <row r="473" spans="1:18" s="3" customFormat="1" ht="29.1" customHeight="1">
      <c r="A473" s="1"/>
      <c r="B473" s="1"/>
      <c r="C473" s="1"/>
      <c r="D473" s="1"/>
      <c r="E473" s="1"/>
      <c r="F473" s="1"/>
      <c r="G473" s="1"/>
      <c r="H473" s="1"/>
      <c r="I473" s="1"/>
      <c r="J473" s="1"/>
      <c r="K473" s="1"/>
      <c r="L473" s="1"/>
      <c r="M473" s="1"/>
      <c r="N473" s="1"/>
      <c r="O473" s="1"/>
      <c r="P473" s="1"/>
      <c r="Q473" s="1"/>
      <c r="R473" s="1"/>
    </row>
    <row r="474" spans="1:18" s="3" customFormat="1" ht="29.1" customHeight="1">
      <c r="A474" s="1"/>
      <c r="B474" s="1"/>
      <c r="C474" s="1"/>
      <c r="D474" s="1"/>
      <c r="E474" s="1"/>
      <c r="F474" s="1"/>
      <c r="G474" s="1"/>
      <c r="H474" s="1"/>
      <c r="I474" s="1"/>
      <c r="J474" s="1"/>
      <c r="K474" s="1"/>
      <c r="L474" s="1"/>
      <c r="M474" s="1"/>
      <c r="N474" s="1"/>
      <c r="O474" s="1"/>
      <c r="P474" s="1"/>
      <c r="Q474" s="1"/>
      <c r="R474" s="1"/>
    </row>
    <row r="475" spans="1:18" s="3" customFormat="1" ht="29.1" customHeight="1">
      <c r="A475" s="1"/>
      <c r="B475" s="1"/>
      <c r="C475" s="1"/>
      <c r="D475" s="1"/>
      <c r="E475" s="1"/>
      <c r="F475" s="1"/>
      <c r="G475" s="1"/>
      <c r="H475" s="1"/>
      <c r="I475" s="1"/>
      <c r="J475" s="1"/>
      <c r="K475" s="1"/>
      <c r="L475" s="1"/>
      <c r="M475" s="1"/>
      <c r="N475" s="1"/>
      <c r="O475" s="1"/>
      <c r="P475" s="1"/>
      <c r="Q475" s="1"/>
      <c r="R475" s="1"/>
    </row>
    <row r="476" spans="1:18" s="3" customFormat="1" ht="29.1" customHeight="1">
      <c r="A476" s="1"/>
      <c r="B476" s="1"/>
      <c r="C476" s="1"/>
      <c r="D476" s="1"/>
      <c r="E476" s="1"/>
      <c r="F476" s="1"/>
      <c r="G476" s="1"/>
      <c r="H476" s="1"/>
      <c r="I476" s="1"/>
      <c r="J476" s="1"/>
      <c r="K476" s="1"/>
      <c r="L476" s="1"/>
      <c r="M476" s="1"/>
      <c r="N476" s="1"/>
      <c r="O476" s="1"/>
      <c r="P476" s="1"/>
      <c r="Q476" s="1"/>
      <c r="R476" s="1"/>
    </row>
    <row r="477" spans="1:18" s="3" customFormat="1" ht="29.1" customHeight="1">
      <c r="A477" s="1"/>
      <c r="B477" s="1"/>
      <c r="C477" s="1"/>
      <c r="D477" s="1"/>
      <c r="E477" s="1"/>
      <c r="F477" s="1"/>
      <c r="G477" s="1"/>
      <c r="H477" s="1"/>
      <c r="I477" s="1"/>
      <c r="J477" s="1"/>
      <c r="K477" s="1"/>
      <c r="L477" s="1"/>
      <c r="M477" s="1"/>
      <c r="N477" s="1"/>
      <c r="O477" s="1"/>
      <c r="P477" s="1"/>
      <c r="Q477" s="1"/>
      <c r="R477" s="1"/>
    </row>
    <row r="478" spans="1:18" s="3" customFormat="1" ht="29.1" customHeight="1">
      <c r="A478" s="1"/>
      <c r="B478" s="1"/>
      <c r="C478" s="1"/>
      <c r="D478" s="1"/>
      <c r="E478" s="1"/>
      <c r="F478" s="1"/>
      <c r="G478" s="1"/>
      <c r="H478" s="1"/>
      <c r="I478" s="1"/>
      <c r="J478" s="1"/>
      <c r="K478" s="1"/>
      <c r="L478" s="1"/>
      <c r="M478" s="1"/>
      <c r="N478" s="1"/>
      <c r="O478" s="1"/>
      <c r="P478" s="1"/>
      <c r="Q478" s="1"/>
      <c r="R478" s="1"/>
    </row>
    <row r="479" spans="1:18" s="3" customFormat="1" ht="29.1" customHeight="1">
      <c r="A479" s="1"/>
      <c r="B479" s="1"/>
      <c r="C479" s="1"/>
      <c r="D479" s="1"/>
      <c r="E479" s="1"/>
      <c r="F479" s="1"/>
      <c r="G479" s="1"/>
      <c r="H479" s="1"/>
      <c r="I479" s="1"/>
      <c r="J479" s="1"/>
      <c r="K479" s="1"/>
      <c r="L479" s="1"/>
      <c r="M479" s="1"/>
      <c r="N479" s="1"/>
      <c r="O479" s="1"/>
      <c r="P479" s="1"/>
      <c r="Q479" s="1"/>
      <c r="R479" s="1"/>
    </row>
    <row r="480" spans="1:18" s="3" customFormat="1" ht="29.1" customHeight="1">
      <c r="A480" s="1"/>
      <c r="B480" s="1"/>
      <c r="C480" s="1"/>
      <c r="D480" s="1"/>
      <c r="E480" s="1"/>
      <c r="F480" s="1"/>
      <c r="G480" s="1"/>
      <c r="H480" s="1"/>
      <c r="I480" s="1"/>
      <c r="J480" s="1"/>
      <c r="K480" s="1"/>
      <c r="L480" s="1"/>
      <c r="M480" s="1"/>
      <c r="N480" s="1"/>
      <c r="O480" s="1"/>
      <c r="P480" s="1"/>
      <c r="Q480" s="1"/>
      <c r="R480" s="1"/>
    </row>
    <row r="481" spans="1:18" s="3" customFormat="1" ht="15" customHeight="1">
      <c r="A481" s="1"/>
      <c r="B481" s="1"/>
      <c r="C481" s="1"/>
      <c r="D481" s="1"/>
      <c r="E481" s="1"/>
      <c r="F481" s="1"/>
      <c r="G481" s="1"/>
      <c r="H481" s="1"/>
      <c r="I481" s="1"/>
      <c r="J481" s="1"/>
      <c r="K481" s="1"/>
      <c r="L481" s="1"/>
      <c r="M481" s="1"/>
      <c r="N481" s="1"/>
      <c r="O481" s="1"/>
      <c r="P481" s="1"/>
      <c r="Q481" s="1"/>
      <c r="R481" s="1"/>
    </row>
    <row r="482" spans="1:18" ht="14.25" customHeight="1"/>
    <row r="483" spans="1:18" s="2" customFormat="1" ht="18.75" customHeight="1">
      <c r="A483" s="1"/>
      <c r="B483" s="1"/>
      <c r="C483" s="1"/>
      <c r="D483" s="1"/>
      <c r="E483" s="1"/>
      <c r="F483" s="1"/>
      <c r="G483" s="1"/>
      <c r="H483" s="1"/>
      <c r="I483" s="1"/>
      <c r="J483" s="1"/>
      <c r="K483" s="1"/>
      <c r="L483" s="1"/>
      <c r="M483" s="1"/>
      <c r="N483" s="1"/>
      <c r="O483" s="1"/>
      <c r="P483" s="1"/>
      <c r="Q483" s="1"/>
      <c r="R483" s="1"/>
    </row>
    <row r="497" spans="1:18" ht="12.75" customHeight="1"/>
    <row r="498" spans="1:18" ht="12.75" customHeight="1"/>
    <row r="499" spans="1:18" s="2" customFormat="1" ht="18.75" customHeight="1">
      <c r="A499" s="1"/>
      <c r="B499" s="1"/>
      <c r="C499" s="1"/>
      <c r="D499" s="1"/>
      <c r="E499" s="1"/>
      <c r="F499" s="1"/>
      <c r="G499" s="1"/>
      <c r="H499" s="1"/>
      <c r="I499" s="1"/>
      <c r="J499" s="1"/>
      <c r="K499" s="1"/>
      <c r="L499" s="1"/>
      <c r="M499" s="1"/>
      <c r="N499" s="1"/>
      <c r="O499" s="1"/>
      <c r="P499" s="1"/>
      <c r="Q499" s="1"/>
      <c r="R499" s="1"/>
    </row>
  </sheetData>
  <mergeCells count="21">
    <mergeCell ref="M5:M6"/>
    <mergeCell ref="Q1:R1"/>
    <mergeCell ref="A2:R2"/>
    <mergeCell ref="A3:R3"/>
    <mergeCell ref="Q4:R4"/>
    <mergeCell ref="A5:A6"/>
    <mergeCell ref="C5:C6"/>
    <mergeCell ref="D5:D6"/>
    <mergeCell ref="E5:E6"/>
    <mergeCell ref="F5:F6"/>
    <mergeCell ref="G5:G6"/>
    <mergeCell ref="H5:H6"/>
    <mergeCell ref="I5:I6"/>
    <mergeCell ref="J5:J6"/>
    <mergeCell ref="K5:K6"/>
    <mergeCell ref="L5:L6"/>
    <mergeCell ref="N5:N6"/>
    <mergeCell ref="O5:O6"/>
    <mergeCell ref="P5:P6"/>
    <mergeCell ref="Q5:Q6"/>
    <mergeCell ref="R5:R6"/>
  </mergeCells>
  <printOptions horizontalCentered="1"/>
  <pageMargins left="0" right="0" top="0.51181102362204722" bottom="0.51181102362204722" header="0.19685039370078741" footer="0.19685039370078741"/>
  <pageSetup paperSize="9"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opLeftCell="B46" workbookViewId="0">
      <selection activeCell="F71" sqref="F71:F72"/>
    </sheetView>
  </sheetViews>
  <sheetFormatPr defaultRowHeight="12.75"/>
  <cols>
    <col min="2" max="2" width="87.7109375" customWidth="1"/>
    <col min="3" max="3" width="22.28515625" customWidth="1"/>
    <col min="4" max="4" width="21.5703125" customWidth="1"/>
    <col min="5" max="5" width="23.140625" customWidth="1"/>
    <col min="6" max="6" width="25.28515625" customWidth="1"/>
  </cols>
  <sheetData>
    <row r="1" spans="1:10" ht="15.75">
      <c r="F1" s="346" t="s">
        <v>156</v>
      </c>
      <c r="J1" s="69"/>
    </row>
    <row r="2" spans="1:10" ht="42" customHeight="1">
      <c r="A2" s="395" t="s">
        <v>268</v>
      </c>
      <c r="B2" s="395"/>
      <c r="C2" s="395"/>
      <c r="D2" s="395"/>
      <c r="E2" s="395"/>
      <c r="F2" s="395"/>
    </row>
    <row r="3" spans="1:10" ht="23.25" customHeight="1">
      <c r="A3" s="396" t="str">
        <f>'PHU LUC 01'!A3:R3</f>
        <v xml:space="preserve"> (Đính kèm Báo cáo số            /BC-ĐKT ngày        tháng 5 năm 2024 của Đoàn kiểm tra)</v>
      </c>
      <c r="B3" s="396"/>
      <c r="C3" s="396"/>
      <c r="D3" s="396"/>
      <c r="E3" s="396"/>
      <c r="F3" s="396"/>
    </row>
    <row r="4" spans="1:10" ht="18.75">
      <c r="A4" s="347"/>
      <c r="B4" s="55"/>
      <c r="C4" s="397" t="s">
        <v>37</v>
      </c>
      <c r="D4" s="397"/>
      <c r="E4" s="397"/>
      <c r="F4" s="397"/>
    </row>
    <row r="5" spans="1:10" ht="23.25" customHeight="1">
      <c r="A5" s="398" t="s">
        <v>78</v>
      </c>
      <c r="B5" s="398" t="s">
        <v>20</v>
      </c>
      <c r="C5" s="400" t="s">
        <v>269</v>
      </c>
      <c r="D5" s="401"/>
      <c r="E5" s="402"/>
      <c r="F5" s="403" t="s">
        <v>79</v>
      </c>
    </row>
    <row r="6" spans="1:10" ht="42" customHeight="1">
      <c r="A6" s="399"/>
      <c r="B6" s="399"/>
      <c r="C6" s="56" t="s">
        <v>26</v>
      </c>
      <c r="D6" s="171" t="s">
        <v>265</v>
      </c>
      <c r="E6" s="171" t="s">
        <v>264</v>
      </c>
      <c r="F6" s="404"/>
    </row>
    <row r="7" spans="1:10" ht="16.5" customHeight="1">
      <c r="A7" s="80" t="s">
        <v>146</v>
      </c>
      <c r="B7" s="80" t="s">
        <v>147</v>
      </c>
      <c r="C7" s="81" t="s">
        <v>98</v>
      </c>
      <c r="D7" s="82" t="s">
        <v>118</v>
      </c>
      <c r="E7" s="82" t="s">
        <v>267</v>
      </c>
      <c r="F7" s="82" t="s">
        <v>266</v>
      </c>
    </row>
    <row r="8" spans="1:10" ht="24.95" customHeight="1">
      <c r="A8" s="70">
        <v>1</v>
      </c>
      <c r="B8" s="57" t="s">
        <v>80</v>
      </c>
      <c r="C8" s="58">
        <f>SUM(C9:C13)</f>
        <v>14260000</v>
      </c>
      <c r="D8" s="58">
        <f>SUM(D9:D13)</f>
        <v>6540000</v>
      </c>
      <c r="E8" s="58">
        <f>SUM(E9:E13)</f>
        <v>7720000</v>
      </c>
      <c r="F8" s="71"/>
    </row>
    <row r="9" spans="1:10" ht="24.95" customHeight="1">
      <c r="A9" s="72"/>
      <c r="B9" s="59" t="s">
        <v>136</v>
      </c>
      <c r="C9" s="60">
        <f>D9+E9</f>
        <v>1000000</v>
      </c>
      <c r="D9" s="60">
        <v>1000000</v>
      </c>
      <c r="E9" s="60"/>
      <c r="F9" s="73"/>
    </row>
    <row r="10" spans="1:10" ht="24.95" customHeight="1">
      <c r="A10" s="72"/>
      <c r="B10" s="61" t="s">
        <v>137</v>
      </c>
      <c r="C10" s="60">
        <f t="shared" ref="C10:C13" si="0">D10+E10</f>
        <v>3140000</v>
      </c>
      <c r="D10" s="60">
        <v>3140000</v>
      </c>
      <c r="E10" s="60"/>
      <c r="F10" s="73"/>
    </row>
    <row r="11" spans="1:10" ht="24.95" customHeight="1">
      <c r="A11" s="72"/>
      <c r="B11" s="59" t="s">
        <v>138</v>
      </c>
      <c r="C11" s="60">
        <f t="shared" si="0"/>
        <v>1000000</v>
      </c>
      <c r="D11" s="60">
        <v>1000000</v>
      </c>
      <c r="E11" s="60"/>
      <c r="F11" s="73"/>
    </row>
    <row r="12" spans="1:10" ht="24.95" customHeight="1">
      <c r="A12" s="72"/>
      <c r="B12" s="62" t="s">
        <v>139</v>
      </c>
      <c r="C12" s="60">
        <f t="shared" si="0"/>
        <v>1400000</v>
      </c>
      <c r="D12" s="60">
        <v>1400000</v>
      </c>
      <c r="E12" s="60"/>
      <c r="F12" s="73"/>
    </row>
    <row r="13" spans="1:10" ht="24.95" customHeight="1">
      <c r="A13" s="72"/>
      <c r="B13" s="59" t="s">
        <v>148</v>
      </c>
      <c r="C13" s="60">
        <f t="shared" si="0"/>
        <v>7720000</v>
      </c>
      <c r="D13" s="60"/>
      <c r="E13" s="60">
        <v>7720000</v>
      </c>
      <c r="F13" s="73"/>
    </row>
    <row r="14" spans="1:10" ht="24.95" customHeight="1">
      <c r="A14" s="70">
        <v>2</v>
      </c>
      <c r="B14" s="57" t="s">
        <v>81</v>
      </c>
      <c r="C14" s="58">
        <f>SUM(C15:C18)</f>
        <v>13212800</v>
      </c>
      <c r="D14" s="58">
        <f>SUM(D15:D18)</f>
        <v>11412000</v>
      </c>
      <c r="E14" s="58">
        <f>SUM(E15:E18)</f>
        <v>1800800</v>
      </c>
      <c r="F14" s="71"/>
    </row>
    <row r="15" spans="1:10" ht="24.95" customHeight="1">
      <c r="A15" s="74"/>
      <c r="B15" s="62" t="s">
        <v>139</v>
      </c>
      <c r="C15" s="63">
        <f>D15+E15</f>
        <v>600000</v>
      </c>
      <c r="D15" s="63">
        <v>600000</v>
      </c>
      <c r="E15" s="63"/>
      <c r="F15" s="75"/>
    </row>
    <row r="16" spans="1:10" ht="45" customHeight="1">
      <c r="A16" s="74"/>
      <c r="B16" s="64" t="s">
        <v>140</v>
      </c>
      <c r="C16" s="63">
        <f t="shared" ref="C16:C18" si="1">D16+E16</f>
        <v>6000000</v>
      </c>
      <c r="D16" s="76">
        <v>6000000</v>
      </c>
      <c r="E16" s="76"/>
      <c r="F16" s="75"/>
    </row>
    <row r="17" spans="1:6" ht="22.5" customHeight="1">
      <c r="A17" s="74"/>
      <c r="B17" s="61" t="s">
        <v>137</v>
      </c>
      <c r="C17" s="63">
        <f t="shared" si="1"/>
        <v>4812000</v>
      </c>
      <c r="D17" s="63">
        <v>4812000</v>
      </c>
      <c r="E17" s="63"/>
      <c r="F17" s="75"/>
    </row>
    <row r="18" spans="1:6" ht="24.95" customHeight="1">
      <c r="A18" s="74"/>
      <c r="B18" s="59" t="s">
        <v>148</v>
      </c>
      <c r="C18" s="63">
        <f t="shared" si="1"/>
        <v>1800800</v>
      </c>
      <c r="D18" s="63"/>
      <c r="E18" s="65">
        <v>1800800</v>
      </c>
      <c r="F18" s="75"/>
    </row>
    <row r="19" spans="1:6" ht="24.95" customHeight="1">
      <c r="A19" s="70">
        <v>3</v>
      </c>
      <c r="B19" s="57" t="s">
        <v>82</v>
      </c>
      <c r="C19" s="58">
        <f>SUM(C20:C21)</f>
        <v>1351000</v>
      </c>
      <c r="D19" s="58">
        <f t="shared" ref="D19:E19" si="2">SUM(D20:D21)</f>
        <v>275000</v>
      </c>
      <c r="E19" s="58">
        <f t="shared" si="2"/>
        <v>1076000</v>
      </c>
      <c r="F19" s="77"/>
    </row>
    <row r="20" spans="1:6" ht="24.95" customHeight="1">
      <c r="A20" s="74"/>
      <c r="B20" s="61" t="s">
        <v>137</v>
      </c>
      <c r="C20" s="65">
        <v>275000</v>
      </c>
      <c r="D20" s="65">
        <v>275000</v>
      </c>
      <c r="E20" s="65"/>
      <c r="F20" s="73"/>
    </row>
    <row r="21" spans="1:6" ht="24.95" customHeight="1">
      <c r="A21" s="74"/>
      <c r="B21" s="59" t="s">
        <v>148</v>
      </c>
      <c r="C21" s="65">
        <v>1076000</v>
      </c>
      <c r="D21" s="65"/>
      <c r="E21" s="65">
        <v>1076000</v>
      </c>
      <c r="F21" s="73"/>
    </row>
    <row r="22" spans="1:6" ht="24.95" customHeight="1">
      <c r="A22" s="70">
        <v>4</v>
      </c>
      <c r="B22" s="57" t="s">
        <v>10</v>
      </c>
      <c r="C22" s="58">
        <f>SUM(C23:C26)</f>
        <v>38507800</v>
      </c>
      <c r="D22" s="58">
        <f>SUM(D23:D26)</f>
        <v>20440000</v>
      </c>
      <c r="E22" s="58">
        <f>SUM(E23:E26)</f>
        <v>18067800</v>
      </c>
      <c r="F22" s="77"/>
    </row>
    <row r="23" spans="1:6" ht="24.95" customHeight="1">
      <c r="A23" s="72"/>
      <c r="B23" s="62" t="s">
        <v>141</v>
      </c>
      <c r="C23" s="66">
        <f>D23+E23</f>
        <v>16940000</v>
      </c>
      <c r="D23" s="66">
        <v>16940000</v>
      </c>
      <c r="E23" s="66"/>
      <c r="F23" s="77"/>
    </row>
    <row r="24" spans="1:6" ht="42.75" customHeight="1">
      <c r="A24" s="72"/>
      <c r="B24" s="64" t="s">
        <v>140</v>
      </c>
      <c r="C24" s="66">
        <f>D24+E24</f>
        <v>3500000</v>
      </c>
      <c r="D24" s="66">
        <v>3500000</v>
      </c>
      <c r="E24" s="66"/>
      <c r="F24" s="77"/>
    </row>
    <row r="25" spans="1:6" ht="24.95" customHeight="1">
      <c r="A25" s="72"/>
      <c r="B25" s="59" t="s">
        <v>148</v>
      </c>
      <c r="C25" s="66">
        <f t="shared" ref="C25:C26" si="3">D25+E25</f>
        <v>1237800</v>
      </c>
      <c r="D25" s="66"/>
      <c r="E25" s="65">
        <v>1237800</v>
      </c>
      <c r="F25" s="77"/>
    </row>
    <row r="26" spans="1:6" ht="30.75" customHeight="1">
      <c r="A26" s="72"/>
      <c r="B26" s="59" t="s">
        <v>149</v>
      </c>
      <c r="C26" s="66">
        <f t="shared" si="3"/>
        <v>16830000</v>
      </c>
      <c r="D26" s="66"/>
      <c r="E26" s="65">
        <v>16830000</v>
      </c>
      <c r="F26" s="77"/>
    </row>
    <row r="27" spans="1:6" ht="24.95" customHeight="1">
      <c r="A27" s="70">
        <v>5</v>
      </c>
      <c r="B27" s="57" t="s">
        <v>9</v>
      </c>
      <c r="C27" s="58">
        <f>SUM(C28:C31)</f>
        <v>39355000</v>
      </c>
      <c r="D27" s="58">
        <f>SUM(D28:D31)</f>
        <v>33755000</v>
      </c>
      <c r="E27" s="58">
        <f>SUM(E28:E31)</f>
        <v>5600000</v>
      </c>
      <c r="F27" s="71"/>
    </row>
    <row r="28" spans="1:6" ht="24.95" customHeight="1">
      <c r="A28" s="74"/>
      <c r="B28" s="62" t="s">
        <v>139</v>
      </c>
      <c r="C28" s="66">
        <f>D28+E28</f>
        <v>2800000</v>
      </c>
      <c r="D28" s="66">
        <v>2800000</v>
      </c>
      <c r="E28" s="66"/>
      <c r="F28" s="71"/>
    </row>
    <row r="29" spans="1:6" ht="24.95" customHeight="1">
      <c r="A29" s="74"/>
      <c r="B29" s="62" t="s">
        <v>142</v>
      </c>
      <c r="C29" s="66">
        <f t="shared" ref="C29:C31" si="4">D29+E29</f>
        <v>22800000</v>
      </c>
      <c r="D29" s="66">
        <v>22800000</v>
      </c>
      <c r="E29" s="66"/>
      <c r="F29" s="71"/>
    </row>
    <row r="30" spans="1:6" ht="24.95" customHeight="1">
      <c r="A30" s="74"/>
      <c r="B30" s="61" t="s">
        <v>137</v>
      </c>
      <c r="C30" s="66">
        <f t="shared" si="4"/>
        <v>8155000</v>
      </c>
      <c r="D30" s="66">
        <v>8155000</v>
      </c>
      <c r="E30" s="66"/>
      <c r="F30" s="71"/>
    </row>
    <row r="31" spans="1:6" ht="24.95" customHeight="1">
      <c r="A31" s="74"/>
      <c r="B31" s="59" t="s">
        <v>148</v>
      </c>
      <c r="C31" s="66">
        <f t="shared" si="4"/>
        <v>5600000</v>
      </c>
      <c r="D31" s="66"/>
      <c r="E31" s="65">
        <v>5600000</v>
      </c>
      <c r="F31" s="71"/>
    </row>
    <row r="32" spans="1:6" ht="24.95" customHeight="1">
      <c r="A32" s="70">
        <v>6</v>
      </c>
      <c r="B32" s="57" t="s">
        <v>8</v>
      </c>
      <c r="C32" s="58">
        <f>SUM(C33:C35)</f>
        <v>6289000</v>
      </c>
      <c r="D32" s="58">
        <f>SUM(D33:D35)</f>
        <v>2745000</v>
      </c>
      <c r="E32" s="58">
        <f>SUM(E33:E35)</f>
        <v>3544000</v>
      </c>
      <c r="F32" s="71"/>
    </row>
    <row r="33" spans="1:6" ht="24.95" customHeight="1">
      <c r="A33" s="72"/>
      <c r="B33" s="62" t="s">
        <v>143</v>
      </c>
      <c r="C33" s="66">
        <v>1900000</v>
      </c>
      <c r="D33" s="66">
        <v>1900000</v>
      </c>
      <c r="E33" s="66"/>
      <c r="F33" s="71"/>
    </row>
    <row r="34" spans="1:6" ht="24.95" customHeight="1">
      <c r="A34" s="72"/>
      <c r="B34" s="61" t="s">
        <v>137</v>
      </c>
      <c r="C34" s="66">
        <v>845000</v>
      </c>
      <c r="D34" s="66">
        <v>845000</v>
      </c>
      <c r="E34" s="66"/>
      <c r="F34" s="71"/>
    </row>
    <row r="35" spans="1:6" ht="24.95" customHeight="1">
      <c r="A35" s="72"/>
      <c r="B35" s="59" t="s">
        <v>148</v>
      </c>
      <c r="C35" s="65">
        <v>3544000</v>
      </c>
      <c r="D35" s="66"/>
      <c r="E35" s="65">
        <v>3544000</v>
      </c>
      <c r="F35" s="71"/>
    </row>
    <row r="36" spans="1:6" ht="24.95" customHeight="1">
      <c r="A36" s="70">
        <v>7</v>
      </c>
      <c r="B36" s="57" t="s">
        <v>7</v>
      </c>
      <c r="C36" s="58">
        <f>SUM(C37:C38)</f>
        <v>562112000</v>
      </c>
      <c r="D36" s="58">
        <f t="shared" ref="D36:E36" si="5">SUM(D37:D38)</f>
        <v>545000000</v>
      </c>
      <c r="E36" s="58">
        <f t="shared" si="5"/>
        <v>17112000</v>
      </c>
      <c r="F36" s="71"/>
    </row>
    <row r="37" spans="1:6" ht="24.95" customHeight="1">
      <c r="A37" s="74"/>
      <c r="B37" s="59" t="s">
        <v>138</v>
      </c>
      <c r="C37" s="65">
        <v>545000000</v>
      </c>
      <c r="D37" s="65">
        <v>545000000</v>
      </c>
      <c r="E37" s="65"/>
      <c r="F37" s="71"/>
    </row>
    <row r="38" spans="1:6" ht="24.95" customHeight="1">
      <c r="A38" s="74"/>
      <c r="B38" s="59" t="s">
        <v>148</v>
      </c>
      <c r="C38" s="65">
        <v>17112000</v>
      </c>
      <c r="D38" s="65"/>
      <c r="E38" s="65">
        <v>17112000</v>
      </c>
      <c r="F38" s="71"/>
    </row>
    <row r="39" spans="1:6" ht="24.95" customHeight="1">
      <c r="A39" s="70">
        <v>8</v>
      </c>
      <c r="B39" s="57" t="s">
        <v>6</v>
      </c>
      <c r="C39" s="58">
        <f>SUM(C40:C45)</f>
        <v>70570513</v>
      </c>
      <c r="D39" s="58">
        <f>SUM(D40:D45)</f>
        <v>31809513</v>
      </c>
      <c r="E39" s="58">
        <f>SUM(E40:E45)</f>
        <v>38761000</v>
      </c>
      <c r="F39" s="71"/>
    </row>
    <row r="40" spans="1:6" ht="24.95" customHeight="1">
      <c r="A40" s="72"/>
      <c r="B40" s="61" t="s">
        <v>137</v>
      </c>
      <c r="C40" s="66">
        <f>D40+E40</f>
        <v>5650000</v>
      </c>
      <c r="D40" s="66">
        <v>5650000</v>
      </c>
      <c r="E40" s="66"/>
      <c r="F40" s="77"/>
    </row>
    <row r="41" spans="1:6" ht="42.75" customHeight="1">
      <c r="A41" s="72"/>
      <c r="B41" s="64" t="s">
        <v>140</v>
      </c>
      <c r="C41" s="66">
        <f t="shared" ref="C41:C45" si="6">D41+E41</f>
        <v>500000</v>
      </c>
      <c r="D41" s="66">
        <v>500000</v>
      </c>
      <c r="E41" s="66"/>
      <c r="F41" s="77"/>
    </row>
    <row r="42" spans="1:6" ht="24.95" customHeight="1">
      <c r="A42" s="72"/>
      <c r="B42" s="64" t="s">
        <v>138</v>
      </c>
      <c r="C42" s="66">
        <f t="shared" si="6"/>
        <v>23640000</v>
      </c>
      <c r="D42" s="66">
        <v>23640000</v>
      </c>
      <c r="E42" s="66"/>
      <c r="F42" s="77"/>
    </row>
    <row r="43" spans="1:6" ht="24.95" customHeight="1">
      <c r="A43" s="72"/>
      <c r="B43" s="59" t="s">
        <v>144</v>
      </c>
      <c r="C43" s="66">
        <f t="shared" si="6"/>
        <v>2019513</v>
      </c>
      <c r="D43" s="67">
        <v>2019513</v>
      </c>
      <c r="E43" s="67"/>
      <c r="F43" s="77"/>
    </row>
    <row r="44" spans="1:6" ht="24.95" customHeight="1">
      <c r="A44" s="72"/>
      <c r="B44" s="59" t="s">
        <v>148</v>
      </c>
      <c r="C44" s="66">
        <f t="shared" si="6"/>
        <v>8159000</v>
      </c>
      <c r="D44" s="66"/>
      <c r="E44" s="66">
        <v>8159000</v>
      </c>
      <c r="F44" s="77"/>
    </row>
    <row r="45" spans="1:6" ht="24.95" customHeight="1">
      <c r="A45" s="72"/>
      <c r="B45" s="59" t="s">
        <v>149</v>
      </c>
      <c r="C45" s="66">
        <f t="shared" si="6"/>
        <v>30602000</v>
      </c>
      <c r="D45" s="67"/>
      <c r="E45" s="66">
        <v>30602000</v>
      </c>
      <c r="F45" s="77"/>
    </row>
    <row r="46" spans="1:6" ht="24.95" customHeight="1">
      <c r="A46" s="70">
        <v>9</v>
      </c>
      <c r="B46" s="57" t="s">
        <v>19</v>
      </c>
      <c r="C46" s="58">
        <f>SUM(C47:C50)</f>
        <v>53581000</v>
      </c>
      <c r="D46" s="58">
        <f>SUM(D47:D50)</f>
        <v>40100000</v>
      </c>
      <c r="E46" s="58">
        <f>SUM(E47:E50)</f>
        <v>13481000</v>
      </c>
      <c r="F46" s="71"/>
    </row>
    <row r="47" spans="1:6" ht="24.95" customHeight="1">
      <c r="A47" s="74"/>
      <c r="B47" s="61" t="s">
        <v>137</v>
      </c>
      <c r="C47" s="66">
        <f>D47+E47</f>
        <v>800000</v>
      </c>
      <c r="D47" s="66">
        <v>800000</v>
      </c>
      <c r="E47" s="66"/>
      <c r="F47" s="71"/>
    </row>
    <row r="48" spans="1:6" ht="24.95" customHeight="1">
      <c r="A48" s="74"/>
      <c r="B48" s="64" t="s">
        <v>138</v>
      </c>
      <c r="C48" s="66">
        <f t="shared" ref="C48:C50" si="7">D48+E48</f>
        <v>39300000</v>
      </c>
      <c r="D48" s="66">
        <v>39300000</v>
      </c>
      <c r="E48" s="66"/>
      <c r="F48" s="71"/>
    </row>
    <row r="49" spans="1:6" ht="24.95" customHeight="1">
      <c r="A49" s="74"/>
      <c r="B49" s="59" t="s">
        <v>148</v>
      </c>
      <c r="C49" s="66">
        <f t="shared" si="7"/>
        <v>8241000</v>
      </c>
      <c r="D49" s="66"/>
      <c r="E49" s="65">
        <v>8241000</v>
      </c>
      <c r="F49" s="71"/>
    </row>
    <row r="50" spans="1:6" ht="24.95" customHeight="1">
      <c r="A50" s="74"/>
      <c r="B50" s="59" t="s">
        <v>149</v>
      </c>
      <c r="C50" s="66">
        <f t="shared" si="7"/>
        <v>5240000</v>
      </c>
      <c r="D50" s="66"/>
      <c r="E50" s="65">
        <v>5240000</v>
      </c>
      <c r="F50" s="71"/>
    </row>
    <row r="51" spans="1:6" ht="24.95" customHeight="1">
      <c r="A51" s="70">
        <v>10</v>
      </c>
      <c r="B51" s="57" t="s">
        <v>13</v>
      </c>
      <c r="C51" s="58">
        <f>SUM(C52:C54)</f>
        <v>13920000</v>
      </c>
      <c r="D51" s="58">
        <f>SUM(D52:D54)</f>
        <v>6840000</v>
      </c>
      <c r="E51" s="58">
        <f>SUM(E52:E54)</f>
        <v>7080000</v>
      </c>
      <c r="F51" s="71"/>
    </row>
    <row r="52" spans="1:6" ht="24.95" customHeight="1">
      <c r="A52" s="72"/>
      <c r="B52" s="62" t="s">
        <v>139</v>
      </c>
      <c r="C52" s="66">
        <f>D52+E52</f>
        <v>5100000</v>
      </c>
      <c r="D52" s="66">
        <v>5100000</v>
      </c>
      <c r="E52" s="66"/>
      <c r="F52" s="77"/>
    </row>
    <row r="53" spans="1:6" ht="24.95" customHeight="1">
      <c r="A53" s="72"/>
      <c r="B53" s="61" t="s">
        <v>137</v>
      </c>
      <c r="C53" s="66">
        <f t="shared" ref="C53:C54" si="8">D53+E53</f>
        <v>1740000</v>
      </c>
      <c r="D53" s="66">
        <v>1740000</v>
      </c>
      <c r="E53" s="66"/>
      <c r="F53" s="77"/>
    </row>
    <row r="54" spans="1:6" ht="24.95" customHeight="1">
      <c r="A54" s="72"/>
      <c r="B54" s="59" t="s">
        <v>148</v>
      </c>
      <c r="C54" s="66">
        <f t="shared" si="8"/>
        <v>7080000</v>
      </c>
      <c r="D54" s="66"/>
      <c r="E54" s="65">
        <v>7080000</v>
      </c>
      <c r="F54" s="77"/>
    </row>
    <row r="55" spans="1:6" ht="24.95" customHeight="1">
      <c r="A55" s="70">
        <v>11</v>
      </c>
      <c r="B55" s="57" t="s">
        <v>12</v>
      </c>
      <c r="C55" s="58">
        <f>SUM(C56:C60)</f>
        <v>226740000</v>
      </c>
      <c r="D55" s="58">
        <f>SUM(D56:D60)</f>
        <v>222680000</v>
      </c>
      <c r="E55" s="58">
        <f>SUM(E56:E60)</f>
        <v>4060000</v>
      </c>
      <c r="F55" s="77"/>
    </row>
    <row r="56" spans="1:6" ht="24.95" customHeight="1">
      <c r="A56" s="74"/>
      <c r="B56" s="54" t="s">
        <v>90</v>
      </c>
      <c r="C56" s="65">
        <f>D56+E56</f>
        <v>113440000</v>
      </c>
      <c r="D56" s="65">
        <v>113440000</v>
      </c>
      <c r="E56" s="65"/>
      <c r="F56" s="77"/>
    </row>
    <row r="57" spans="1:6" ht="24.95" customHeight="1">
      <c r="A57" s="72"/>
      <c r="B57" s="64" t="s">
        <v>145</v>
      </c>
      <c r="C57" s="65">
        <f t="shared" ref="C57:C60" si="9">D57+E57</f>
        <v>1000000</v>
      </c>
      <c r="D57" s="66">
        <v>1000000</v>
      </c>
      <c r="E57" s="66"/>
      <c r="F57" s="77"/>
    </row>
    <row r="58" spans="1:6" ht="24.95" customHeight="1">
      <c r="A58" s="72"/>
      <c r="B58" s="61" t="s">
        <v>137</v>
      </c>
      <c r="C58" s="65">
        <f t="shared" si="9"/>
        <v>7440000</v>
      </c>
      <c r="D58" s="66">
        <v>7440000</v>
      </c>
      <c r="E58" s="66"/>
      <c r="F58" s="77"/>
    </row>
    <row r="59" spans="1:6" ht="24.95" customHeight="1">
      <c r="A59" s="72"/>
      <c r="B59" s="64" t="s">
        <v>138</v>
      </c>
      <c r="C59" s="65">
        <f t="shared" si="9"/>
        <v>100800000</v>
      </c>
      <c r="D59" s="66">
        <v>100800000</v>
      </c>
      <c r="E59" s="66"/>
      <c r="F59" s="77"/>
    </row>
    <row r="60" spans="1:6" ht="24.95" customHeight="1">
      <c r="A60" s="72"/>
      <c r="B60" s="59" t="s">
        <v>148</v>
      </c>
      <c r="C60" s="65">
        <f t="shared" si="9"/>
        <v>4060000</v>
      </c>
      <c r="D60" s="66"/>
      <c r="E60" s="65">
        <v>4060000</v>
      </c>
      <c r="F60" s="77"/>
    </row>
    <row r="61" spans="1:6" ht="24.95" customHeight="1">
      <c r="A61" s="70">
        <v>12</v>
      </c>
      <c r="B61" s="57" t="s">
        <v>14</v>
      </c>
      <c r="C61" s="58">
        <f>SUM(C62:C67)</f>
        <v>636472000</v>
      </c>
      <c r="D61" s="58">
        <f>SUM(D62:D67)</f>
        <v>624742000</v>
      </c>
      <c r="E61" s="58">
        <f>SUM(E62:E67)</f>
        <v>11730000</v>
      </c>
      <c r="F61" s="71"/>
    </row>
    <row r="62" spans="1:6" ht="39" customHeight="1">
      <c r="A62" s="74"/>
      <c r="B62" s="64" t="s">
        <v>140</v>
      </c>
      <c r="C62" s="68">
        <f>D62+E62</f>
        <v>1500000</v>
      </c>
      <c r="D62" s="68">
        <v>1500000</v>
      </c>
      <c r="E62" s="68"/>
      <c r="F62" s="71"/>
    </row>
    <row r="63" spans="1:6" ht="24.95" customHeight="1">
      <c r="A63" s="74"/>
      <c r="B63" s="64" t="s">
        <v>145</v>
      </c>
      <c r="C63" s="68">
        <f t="shared" ref="C63:C67" si="10">D63+E63</f>
        <v>500000</v>
      </c>
      <c r="D63" s="66">
        <v>500000</v>
      </c>
      <c r="E63" s="66"/>
      <c r="F63" s="71"/>
    </row>
    <row r="64" spans="1:6" ht="24.95" customHeight="1">
      <c r="A64" s="74"/>
      <c r="B64" s="62" t="s">
        <v>139</v>
      </c>
      <c r="C64" s="68">
        <f t="shared" si="10"/>
        <v>2100000</v>
      </c>
      <c r="D64" s="66">
        <v>2100000</v>
      </c>
      <c r="E64" s="66"/>
      <c r="F64" s="71"/>
    </row>
    <row r="65" spans="1:6" ht="24.95" customHeight="1">
      <c r="A65" s="74"/>
      <c r="B65" s="61" t="s">
        <v>137</v>
      </c>
      <c r="C65" s="68">
        <f t="shared" si="10"/>
        <v>12642000</v>
      </c>
      <c r="D65" s="66">
        <f>13442000-800000</f>
        <v>12642000</v>
      </c>
      <c r="E65" s="66"/>
      <c r="F65" s="71"/>
    </row>
    <row r="66" spans="1:6" ht="24.95" customHeight="1">
      <c r="A66" s="74"/>
      <c r="B66" s="64" t="s">
        <v>138</v>
      </c>
      <c r="C66" s="68">
        <f t="shared" si="10"/>
        <v>608000000</v>
      </c>
      <c r="D66" s="66">
        <v>608000000</v>
      </c>
      <c r="E66" s="66"/>
      <c r="F66" s="71"/>
    </row>
    <row r="67" spans="1:6" ht="24.95" customHeight="1">
      <c r="A67" s="74"/>
      <c r="B67" s="59" t="s">
        <v>148</v>
      </c>
      <c r="C67" s="68">
        <f t="shared" si="10"/>
        <v>11730000</v>
      </c>
      <c r="D67" s="66"/>
      <c r="E67" s="65">
        <v>11730000</v>
      </c>
      <c r="F67" s="71"/>
    </row>
    <row r="68" spans="1:6" ht="24.95" customHeight="1">
      <c r="A68" s="70">
        <v>13</v>
      </c>
      <c r="B68" s="57" t="s">
        <v>11</v>
      </c>
      <c r="C68" s="58">
        <f>SUM(C69:C70)</f>
        <v>175455000</v>
      </c>
      <c r="D68" s="58">
        <f>SUM(D69:D70)</f>
        <v>175455000</v>
      </c>
      <c r="E68" s="58">
        <f>SUM(E69:E70)</f>
        <v>0</v>
      </c>
      <c r="F68" s="71"/>
    </row>
    <row r="69" spans="1:6" ht="24.95" customHeight="1">
      <c r="A69" s="74"/>
      <c r="B69" s="61" t="s">
        <v>137</v>
      </c>
      <c r="C69" s="66">
        <v>7020000</v>
      </c>
      <c r="D69" s="66">
        <v>7020000</v>
      </c>
      <c r="E69" s="66"/>
      <c r="F69" s="71"/>
    </row>
    <row r="70" spans="1:6" ht="24.95" customHeight="1">
      <c r="A70" s="74"/>
      <c r="B70" s="64" t="s">
        <v>138</v>
      </c>
      <c r="C70" s="66">
        <v>168435000</v>
      </c>
      <c r="D70" s="66">
        <v>168435000</v>
      </c>
      <c r="E70" s="66"/>
      <c r="F70" s="71"/>
    </row>
    <row r="71" spans="1:6" ht="24.95" customHeight="1">
      <c r="A71" s="70">
        <v>14</v>
      </c>
      <c r="B71" s="57" t="s">
        <v>15</v>
      </c>
      <c r="C71" s="58">
        <f>SUM(C72:C75)</f>
        <v>41696000</v>
      </c>
      <c r="D71" s="58">
        <f>SUM(D72:D75)</f>
        <v>18210000</v>
      </c>
      <c r="E71" s="58">
        <f>SUM(E72:E75)</f>
        <v>23486000</v>
      </c>
      <c r="F71" s="73"/>
    </row>
    <row r="72" spans="1:6" ht="24.95" customHeight="1">
      <c r="A72" s="74"/>
      <c r="B72" s="62" t="s">
        <v>139</v>
      </c>
      <c r="C72" s="66">
        <f>D72+E72</f>
        <v>2100000</v>
      </c>
      <c r="D72" s="66">
        <v>2100000</v>
      </c>
      <c r="E72" s="66"/>
      <c r="F72" s="77"/>
    </row>
    <row r="73" spans="1:6" ht="24.95" customHeight="1">
      <c r="A73" s="74"/>
      <c r="B73" s="61" t="s">
        <v>137</v>
      </c>
      <c r="C73" s="66">
        <f t="shared" ref="C73:C75" si="11">D73+E73</f>
        <v>16110000</v>
      </c>
      <c r="D73" s="66">
        <v>16110000</v>
      </c>
      <c r="E73" s="66"/>
      <c r="F73" s="77"/>
    </row>
    <row r="74" spans="1:6" ht="24.95" customHeight="1">
      <c r="A74" s="74"/>
      <c r="B74" s="59" t="s">
        <v>148</v>
      </c>
      <c r="C74" s="66">
        <f t="shared" si="11"/>
        <v>18876000</v>
      </c>
      <c r="D74" s="66"/>
      <c r="E74" s="83">
        <v>18876000</v>
      </c>
      <c r="F74" s="77"/>
    </row>
    <row r="75" spans="1:6" ht="24.95" customHeight="1">
      <c r="A75" s="74"/>
      <c r="B75" s="59" t="s">
        <v>149</v>
      </c>
      <c r="C75" s="66">
        <f t="shared" si="11"/>
        <v>4610000</v>
      </c>
      <c r="D75" s="66"/>
      <c r="E75" s="83">
        <v>4610000</v>
      </c>
      <c r="F75" s="77"/>
    </row>
    <row r="76" spans="1:6" ht="24.95" customHeight="1">
      <c r="A76" s="70">
        <v>15</v>
      </c>
      <c r="B76" s="57" t="s">
        <v>16</v>
      </c>
      <c r="C76" s="58">
        <f>SUM(C77:C80)</f>
        <v>49819000</v>
      </c>
      <c r="D76" s="58">
        <f>SUM(D77:D80)</f>
        <v>40875000</v>
      </c>
      <c r="E76" s="58">
        <f>SUM(E77:E80)</f>
        <v>8944000</v>
      </c>
      <c r="F76" s="75"/>
    </row>
    <row r="77" spans="1:6" ht="24.95" customHeight="1">
      <c r="A77" s="74"/>
      <c r="B77" s="64" t="s">
        <v>138</v>
      </c>
      <c r="C77" s="66">
        <f>D77+E77</f>
        <v>35625000</v>
      </c>
      <c r="D77" s="66">
        <v>35625000</v>
      </c>
      <c r="E77" s="66"/>
      <c r="F77" s="71"/>
    </row>
    <row r="78" spans="1:6" ht="24.95" customHeight="1">
      <c r="A78" s="74"/>
      <c r="B78" s="61" t="s">
        <v>137</v>
      </c>
      <c r="C78" s="66">
        <f t="shared" ref="C78:C80" si="12">D78+E78</f>
        <v>5250000</v>
      </c>
      <c r="D78" s="66">
        <v>5250000</v>
      </c>
      <c r="E78" s="66"/>
      <c r="F78" s="71"/>
    </row>
    <row r="79" spans="1:6" ht="24.95" customHeight="1">
      <c r="A79" s="74"/>
      <c r="B79" s="59" t="s">
        <v>148</v>
      </c>
      <c r="C79" s="66">
        <f t="shared" si="12"/>
        <v>2350000</v>
      </c>
      <c r="D79" s="66"/>
      <c r="E79" s="65">
        <v>2350000</v>
      </c>
      <c r="F79" s="71"/>
    </row>
    <row r="80" spans="1:6" ht="24.95" customHeight="1">
      <c r="A80" s="74"/>
      <c r="B80" s="59" t="s">
        <v>149</v>
      </c>
      <c r="C80" s="66">
        <f t="shared" si="12"/>
        <v>6594000</v>
      </c>
      <c r="D80" s="66"/>
      <c r="E80" s="65">
        <v>6594000</v>
      </c>
      <c r="F80" s="75"/>
    </row>
    <row r="81" spans="1:6" ht="24.95" customHeight="1">
      <c r="A81" s="394" t="s">
        <v>26</v>
      </c>
      <c r="B81" s="394"/>
      <c r="C81" s="78">
        <f>C76+C71+C68+C61+C55+C51+C46+C39+C36+C32+C27+C22+C19+C8+C14</f>
        <v>1943341113</v>
      </c>
      <c r="D81" s="78">
        <f>D76+D71+D68+D61+D55+D51+D46+D39+D36+D32+D27+D22+D19+D8+D14</f>
        <v>1780878513</v>
      </c>
      <c r="E81" s="78">
        <f>E76+E71+E68+E61+E55+E51+E46+E39+E36+E32+E27+E22+E19+E8+E14</f>
        <v>162462600</v>
      </c>
      <c r="F81" s="79"/>
    </row>
    <row r="83" spans="1:6" ht="18.75">
      <c r="B83" s="105" t="s">
        <v>270</v>
      </c>
      <c r="D83" s="204"/>
    </row>
    <row r="84" spans="1:6" ht="15.75">
      <c r="B84" s="107" t="s">
        <v>271</v>
      </c>
      <c r="D84" s="203"/>
    </row>
  </sheetData>
  <mergeCells count="8">
    <mergeCell ref="A81:B81"/>
    <mergeCell ref="A2:F2"/>
    <mergeCell ref="A3:F3"/>
    <mergeCell ref="C4:F4"/>
    <mergeCell ref="A5:A6"/>
    <mergeCell ref="B5:B6"/>
    <mergeCell ref="C5:E5"/>
    <mergeCell ref="F5:F6"/>
  </mergeCells>
  <printOptions horizontalCentered="1"/>
  <pageMargins left="0" right="0" top="0.39370078740157483" bottom="0.59055118110236227" header="0.31496062992125984" footer="0.31496062992125984"/>
  <pageSetup paperSize="9" scale="75" orientation="landscape" verticalDpi="0"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topLeftCell="C73" workbookViewId="0">
      <selection activeCell="J72" sqref="J72"/>
    </sheetView>
  </sheetViews>
  <sheetFormatPr defaultRowHeight="12.75"/>
  <cols>
    <col min="2" max="2" width="30.28515625" customWidth="1"/>
    <col min="3" max="3" width="19.140625" customWidth="1"/>
    <col min="4" max="4" width="15.7109375" customWidth="1"/>
    <col min="5" max="5" width="21.42578125" customWidth="1"/>
    <col min="6" max="6" width="17.28515625" customWidth="1"/>
    <col min="7" max="7" width="16.5703125" customWidth="1"/>
    <col min="8" max="8" width="18.5703125" customWidth="1"/>
    <col min="9" max="9" width="18" customWidth="1"/>
    <col min="10" max="10" width="17.42578125" customWidth="1"/>
    <col min="11" max="11" width="14.7109375" customWidth="1"/>
    <col min="12" max="12" width="10.7109375" customWidth="1"/>
  </cols>
  <sheetData>
    <row r="1" spans="1:12" ht="15.75">
      <c r="E1" s="346"/>
      <c r="F1" s="69"/>
      <c r="G1" s="69"/>
      <c r="I1" s="69"/>
      <c r="K1" s="363" t="s">
        <v>179</v>
      </c>
      <c r="L1" s="363"/>
    </row>
    <row r="2" spans="1:12" ht="42.75" customHeight="1">
      <c r="A2" s="410" t="s">
        <v>260</v>
      </c>
      <c r="B2" s="410"/>
      <c r="C2" s="410"/>
      <c r="D2" s="410"/>
      <c r="E2" s="410"/>
      <c r="F2" s="410"/>
      <c r="G2" s="410"/>
      <c r="H2" s="410"/>
      <c r="I2" s="410"/>
      <c r="J2" s="410"/>
      <c r="K2" s="410"/>
      <c r="L2" s="410"/>
    </row>
    <row r="3" spans="1:12" ht="6.75" customHeight="1"/>
    <row r="4" spans="1:12" ht="18.75" customHeight="1">
      <c r="A4" s="411" t="str">
        <f>'PHU LUC 01'!A3:R3</f>
        <v xml:space="preserve"> (Đính kèm Báo cáo số            /BC-ĐKT ngày        tháng 5 năm 2024 của Đoàn kiểm tra)</v>
      </c>
      <c r="B4" s="411"/>
      <c r="C4" s="411"/>
      <c r="D4" s="411"/>
      <c r="E4" s="411"/>
      <c r="F4" s="411"/>
      <c r="G4" s="411"/>
      <c r="H4" s="411"/>
      <c r="I4" s="411"/>
      <c r="J4" s="411"/>
      <c r="K4" s="411"/>
      <c r="L4" s="411"/>
    </row>
    <row r="5" spans="1:12" ht="15.75">
      <c r="B5" s="140"/>
      <c r="C5" s="140"/>
      <c r="D5" s="140"/>
      <c r="E5" s="140"/>
      <c r="F5" s="141"/>
      <c r="G5" s="141"/>
      <c r="H5" s="141"/>
      <c r="I5" s="141"/>
      <c r="J5" s="140"/>
      <c r="K5" s="412" t="s">
        <v>37</v>
      </c>
      <c r="L5" s="412"/>
    </row>
    <row r="6" spans="1:12" ht="15.75">
      <c r="A6" s="374" t="s">
        <v>0</v>
      </c>
      <c r="B6" s="413" t="s">
        <v>261</v>
      </c>
      <c r="C6" s="405" t="s">
        <v>243</v>
      </c>
      <c r="D6" s="405" t="s">
        <v>244</v>
      </c>
      <c r="E6" s="405" t="s">
        <v>245</v>
      </c>
      <c r="F6" s="406" t="s">
        <v>246</v>
      </c>
      <c r="G6" s="414"/>
      <c r="H6" s="414"/>
      <c r="I6" s="405" t="s">
        <v>247</v>
      </c>
      <c r="J6" s="406" t="s">
        <v>116</v>
      </c>
      <c r="K6" s="407"/>
      <c r="L6" s="405" t="s">
        <v>79</v>
      </c>
    </row>
    <row r="7" spans="1:12" ht="15.75">
      <c r="A7" s="379"/>
      <c r="B7" s="413"/>
      <c r="C7" s="405"/>
      <c r="D7" s="405"/>
      <c r="E7" s="405"/>
      <c r="F7" s="146" t="s">
        <v>248</v>
      </c>
      <c r="G7" s="146" t="s">
        <v>249</v>
      </c>
      <c r="H7" s="147" t="s">
        <v>97</v>
      </c>
      <c r="I7" s="405"/>
      <c r="J7" s="350" t="s">
        <v>249</v>
      </c>
      <c r="K7" s="350" t="s">
        <v>97</v>
      </c>
      <c r="L7" s="405"/>
    </row>
    <row r="8" spans="1:12">
      <c r="A8" s="148" t="s">
        <v>17</v>
      </c>
      <c r="B8" s="149" t="s">
        <v>18</v>
      </c>
      <c r="C8" s="149">
        <v>1</v>
      </c>
      <c r="D8" s="149" t="s">
        <v>250</v>
      </c>
      <c r="E8" s="149" t="s">
        <v>251</v>
      </c>
      <c r="F8" s="149">
        <v>4</v>
      </c>
      <c r="G8" s="149">
        <v>5</v>
      </c>
      <c r="H8" s="149">
        <v>6</v>
      </c>
      <c r="I8" s="150" t="s">
        <v>99</v>
      </c>
      <c r="J8" s="151">
        <v>8</v>
      </c>
      <c r="K8" s="149" t="s">
        <v>100</v>
      </c>
      <c r="L8" s="149">
        <v>10</v>
      </c>
    </row>
    <row r="9" spans="1:12" ht="18.95" customHeight="1">
      <c r="A9" s="152" t="s">
        <v>38</v>
      </c>
      <c r="B9" s="153" t="s">
        <v>80</v>
      </c>
      <c r="C9" s="154">
        <f t="shared" ref="C9:K9" si="0">SUM(C10:C12)</f>
        <v>108710000</v>
      </c>
      <c r="D9" s="154">
        <f t="shared" si="0"/>
        <v>9240000</v>
      </c>
      <c r="E9" s="154">
        <f t="shared" si="0"/>
        <v>99470000</v>
      </c>
      <c r="F9" s="154">
        <f t="shared" si="0"/>
        <v>99470000</v>
      </c>
      <c r="G9" s="154">
        <f t="shared" si="0"/>
        <v>17520900</v>
      </c>
      <c r="H9" s="154">
        <f t="shared" si="0"/>
        <v>81949100</v>
      </c>
      <c r="I9" s="154">
        <f t="shared" si="0"/>
        <v>-28734150</v>
      </c>
      <c r="J9" s="154">
        <f t="shared" si="0"/>
        <v>-28734050</v>
      </c>
      <c r="K9" s="154">
        <f t="shared" si="0"/>
        <v>-100</v>
      </c>
      <c r="L9" s="155"/>
    </row>
    <row r="10" spans="1:12" ht="18.95" customHeight="1">
      <c r="A10" s="156">
        <v>1</v>
      </c>
      <c r="B10" s="157" t="s">
        <v>252</v>
      </c>
      <c r="C10" s="142">
        <v>33000000</v>
      </c>
      <c r="D10" s="142">
        <f>C10*28%</f>
        <v>9240000</v>
      </c>
      <c r="E10" s="142">
        <f>C10-D10</f>
        <v>23760000</v>
      </c>
      <c r="F10" s="142">
        <f>G10+H10</f>
        <v>23760000</v>
      </c>
      <c r="G10" s="142"/>
      <c r="H10" s="142">
        <v>23760000</v>
      </c>
      <c r="I10" s="158">
        <f>J10+K10</f>
        <v>21612376</v>
      </c>
      <c r="J10" s="142">
        <v>21612376</v>
      </c>
      <c r="K10" s="142">
        <f>E10-H10</f>
        <v>0</v>
      </c>
      <c r="L10" s="120"/>
    </row>
    <row r="11" spans="1:12" ht="18.95" customHeight="1">
      <c r="A11" s="156">
        <v>2</v>
      </c>
      <c r="B11" s="157" t="s">
        <v>253</v>
      </c>
      <c r="C11" s="142">
        <v>37355000</v>
      </c>
      <c r="D11" s="142"/>
      <c r="E11" s="142">
        <f>C11</f>
        <v>37355000</v>
      </c>
      <c r="F11" s="142">
        <f>G11+H11</f>
        <v>54876000</v>
      </c>
      <c r="G11" s="142">
        <v>17520900</v>
      </c>
      <c r="H11" s="142">
        <f>54876000-17520900</f>
        <v>37355100</v>
      </c>
      <c r="I11" s="158">
        <f>J11+K11</f>
        <v>-100</v>
      </c>
      <c r="J11" s="142">
        <f>17520900-G11</f>
        <v>0</v>
      </c>
      <c r="K11" s="142">
        <f>E11-H11</f>
        <v>-100</v>
      </c>
      <c r="L11" s="120"/>
    </row>
    <row r="12" spans="1:12" ht="18.95" customHeight="1">
      <c r="A12" s="156">
        <v>3</v>
      </c>
      <c r="B12" s="157" t="s">
        <v>254</v>
      </c>
      <c r="C12" s="142">
        <v>38355000</v>
      </c>
      <c r="D12" s="142"/>
      <c r="E12" s="142">
        <f>C12</f>
        <v>38355000</v>
      </c>
      <c r="F12" s="142">
        <f>G12+H12</f>
        <v>20834000</v>
      </c>
      <c r="G12" s="142"/>
      <c r="H12" s="142">
        <f>20834000</f>
        <v>20834000</v>
      </c>
      <c r="I12" s="158">
        <f>J12+K12</f>
        <v>-50346426</v>
      </c>
      <c r="J12" s="142">
        <v>-50346426</v>
      </c>
      <c r="K12" s="142"/>
      <c r="L12" s="120"/>
    </row>
    <row r="13" spans="1:12" ht="18.95" customHeight="1">
      <c r="A13" s="152" t="s">
        <v>51</v>
      </c>
      <c r="B13" s="153" t="s">
        <v>81</v>
      </c>
      <c r="C13" s="154">
        <f t="shared" ref="C13:K13" si="1">SUM(C14:C15)</f>
        <v>85420000</v>
      </c>
      <c r="D13" s="154">
        <f t="shared" si="1"/>
        <v>7285600.0000000009</v>
      </c>
      <c r="E13" s="154">
        <f t="shared" si="1"/>
        <v>78134400</v>
      </c>
      <c r="F13" s="154">
        <f t="shared" si="1"/>
        <v>78162000</v>
      </c>
      <c r="G13" s="154">
        <f t="shared" si="1"/>
        <v>0</v>
      </c>
      <c r="H13" s="154">
        <f t="shared" si="1"/>
        <v>78162000</v>
      </c>
      <c r="I13" s="154">
        <f t="shared" si="1"/>
        <v>-3318450</v>
      </c>
      <c r="J13" s="154">
        <f t="shared" si="1"/>
        <v>-3290850</v>
      </c>
      <c r="K13" s="154">
        <f t="shared" si="1"/>
        <v>-27600</v>
      </c>
      <c r="L13" s="155"/>
    </row>
    <row r="14" spans="1:12" ht="18.95" customHeight="1">
      <c r="A14" s="156">
        <v>1</v>
      </c>
      <c r="B14" s="157" t="s">
        <v>252</v>
      </c>
      <c r="C14" s="142">
        <v>26020000</v>
      </c>
      <c r="D14" s="142">
        <f>C14*28%</f>
        <v>7285600.0000000009</v>
      </c>
      <c r="E14" s="142">
        <f>C14-D14</f>
        <v>18734400</v>
      </c>
      <c r="F14" s="142">
        <f>G14+H14</f>
        <v>18762000</v>
      </c>
      <c r="G14" s="142"/>
      <c r="H14" s="161">
        <v>18762000</v>
      </c>
      <c r="I14" s="159">
        <f>J14+K14</f>
        <v>514550</v>
      </c>
      <c r="J14" s="142">
        <v>542150</v>
      </c>
      <c r="K14" s="160">
        <f>E14-H14</f>
        <v>-27600</v>
      </c>
      <c r="L14" s="168"/>
    </row>
    <row r="15" spans="1:12" ht="18.95" customHeight="1">
      <c r="A15" s="156">
        <v>2</v>
      </c>
      <c r="B15" s="157" t="s">
        <v>253</v>
      </c>
      <c r="C15" s="142">
        <v>59400000</v>
      </c>
      <c r="D15" s="142"/>
      <c r="E15" s="142">
        <f>C15</f>
        <v>59400000</v>
      </c>
      <c r="F15" s="142">
        <f>G15+H15</f>
        <v>59400000</v>
      </c>
      <c r="G15" s="142"/>
      <c r="H15" s="142">
        <f>23400000+25000000+11000000</f>
        <v>59400000</v>
      </c>
      <c r="I15" s="159">
        <f>J15+K15</f>
        <v>-3833000</v>
      </c>
      <c r="J15" s="142">
        <v>-3833000</v>
      </c>
      <c r="K15" s="160">
        <f>E15-H15</f>
        <v>0</v>
      </c>
      <c r="L15" s="168"/>
    </row>
    <row r="16" spans="1:12" ht="18.95" customHeight="1">
      <c r="A16" s="152" t="s">
        <v>39</v>
      </c>
      <c r="B16" s="153" t="s">
        <v>82</v>
      </c>
      <c r="C16" s="154">
        <f t="shared" ref="C16:K16" si="2">SUM(C17:C19)</f>
        <v>133135000</v>
      </c>
      <c r="D16" s="154">
        <f t="shared" si="2"/>
        <v>2242800</v>
      </c>
      <c r="E16" s="154">
        <f t="shared" si="2"/>
        <v>130892200</v>
      </c>
      <c r="F16" s="154">
        <f t="shared" si="2"/>
        <v>130892200</v>
      </c>
      <c r="G16" s="154">
        <f t="shared" si="2"/>
        <v>0</v>
      </c>
      <c r="H16" s="154">
        <f t="shared" si="2"/>
        <v>130892200</v>
      </c>
      <c r="I16" s="154">
        <f t="shared" si="2"/>
        <v>-1546400</v>
      </c>
      <c r="J16" s="154">
        <f t="shared" si="2"/>
        <v>-1546400</v>
      </c>
      <c r="K16" s="154">
        <f t="shared" si="2"/>
        <v>0</v>
      </c>
      <c r="L16" s="155"/>
    </row>
    <row r="17" spans="1:12" ht="18.95" customHeight="1">
      <c r="A17" s="156">
        <v>1</v>
      </c>
      <c r="B17" s="157" t="s">
        <v>252</v>
      </c>
      <c r="C17" s="142">
        <f>330000+1000000+1370000+1000000+1000000+1340000+970000+1000000</f>
        <v>8010000</v>
      </c>
      <c r="D17" s="142">
        <f>C17*28%</f>
        <v>2242800</v>
      </c>
      <c r="E17" s="142">
        <f>C17-D17</f>
        <v>5767200</v>
      </c>
      <c r="F17" s="142">
        <f>G17+H17</f>
        <v>5767200</v>
      </c>
      <c r="G17" s="142"/>
      <c r="H17" s="161">
        <v>5767200</v>
      </c>
      <c r="I17" s="159">
        <f>J17+K17</f>
        <v>-1546400</v>
      </c>
      <c r="J17" s="142">
        <v>-1546400</v>
      </c>
      <c r="K17" s="160">
        <f>E17-H17</f>
        <v>0</v>
      </c>
      <c r="L17" s="161"/>
    </row>
    <row r="18" spans="1:12" ht="18.95" customHeight="1">
      <c r="A18" s="156">
        <v>2</v>
      </c>
      <c r="B18" s="157" t="s">
        <v>253</v>
      </c>
      <c r="C18" s="142">
        <f>180000+500000+500000+1000000+490000+500000+490000</f>
        <v>3660000</v>
      </c>
      <c r="D18" s="142"/>
      <c r="E18" s="142">
        <f>C18</f>
        <v>3660000</v>
      </c>
      <c r="F18" s="142">
        <f>G18+H18</f>
        <v>3660000</v>
      </c>
      <c r="G18" s="142"/>
      <c r="H18" s="142">
        <v>3660000</v>
      </c>
      <c r="I18" s="159">
        <f>J18+K18</f>
        <v>0</v>
      </c>
      <c r="J18" s="142"/>
      <c r="K18" s="160">
        <f>E18-H18</f>
        <v>0</v>
      </c>
      <c r="L18" s="161"/>
    </row>
    <row r="19" spans="1:12" ht="18.95" customHeight="1">
      <c r="A19" s="156">
        <v>3</v>
      </c>
      <c r="B19" s="157" t="s">
        <v>256</v>
      </c>
      <c r="C19" s="142">
        <v>121465000</v>
      </c>
      <c r="D19" s="142"/>
      <c r="E19" s="142">
        <f>C19</f>
        <v>121465000</v>
      </c>
      <c r="F19" s="142">
        <f>G19+H19</f>
        <v>121465000</v>
      </c>
      <c r="G19" s="142"/>
      <c r="H19" s="161">
        <v>121465000</v>
      </c>
      <c r="I19" s="159">
        <f>J19+K19</f>
        <v>0</v>
      </c>
      <c r="J19" s="143"/>
      <c r="K19" s="160">
        <f>E19-H19</f>
        <v>0</v>
      </c>
      <c r="L19" s="161"/>
    </row>
    <row r="20" spans="1:12" ht="18.95" customHeight="1">
      <c r="A20" s="152" t="s">
        <v>104</v>
      </c>
      <c r="B20" s="153" t="s">
        <v>10</v>
      </c>
      <c r="C20" s="154">
        <f t="shared" ref="C20:K20" si="3">SUM(C21:C23)</f>
        <v>394390000</v>
      </c>
      <c r="D20" s="154">
        <f t="shared" si="3"/>
        <v>13868400.000000002</v>
      </c>
      <c r="E20" s="154">
        <f t="shared" si="3"/>
        <v>380521600</v>
      </c>
      <c r="F20" s="154">
        <f t="shared" si="3"/>
        <v>333722000</v>
      </c>
      <c r="G20" s="154">
        <f t="shared" si="3"/>
        <v>0</v>
      </c>
      <c r="H20" s="154">
        <f t="shared" si="3"/>
        <v>333722000</v>
      </c>
      <c r="I20" s="154">
        <f t="shared" si="3"/>
        <v>37465775</v>
      </c>
      <c r="J20" s="154">
        <f t="shared" si="3"/>
        <v>-9333825</v>
      </c>
      <c r="K20" s="154">
        <f t="shared" si="3"/>
        <v>46799600</v>
      </c>
      <c r="L20" s="155"/>
    </row>
    <row r="21" spans="1:12" ht="18.95" customHeight="1">
      <c r="A21" s="156">
        <v>1</v>
      </c>
      <c r="B21" s="157" t="s">
        <v>252</v>
      </c>
      <c r="C21" s="142">
        <v>49530000</v>
      </c>
      <c r="D21" s="142">
        <f>C21*28%</f>
        <v>13868400.000000002</v>
      </c>
      <c r="E21" s="142">
        <f>C21-D21</f>
        <v>35661600</v>
      </c>
      <c r="F21" s="142">
        <f>G21+H21</f>
        <v>35662000</v>
      </c>
      <c r="G21" s="142"/>
      <c r="H21" s="161">
        <v>35662000</v>
      </c>
      <c r="I21" s="159">
        <f>J21+K21</f>
        <v>-9334225</v>
      </c>
      <c r="J21" s="161">
        <v>-9333825</v>
      </c>
      <c r="K21" s="161">
        <f>E21-H21</f>
        <v>-400</v>
      </c>
      <c r="L21" s="120"/>
    </row>
    <row r="22" spans="1:12" ht="18.95" customHeight="1">
      <c r="A22" s="156">
        <v>2</v>
      </c>
      <c r="B22" s="157" t="s">
        <v>254</v>
      </c>
      <c r="C22" s="142">
        <v>245060000</v>
      </c>
      <c r="D22" s="142"/>
      <c r="E22" s="142">
        <f>C22</f>
        <v>245060000</v>
      </c>
      <c r="F22" s="142">
        <f>G22+H22</f>
        <v>245060000</v>
      </c>
      <c r="G22" s="142"/>
      <c r="H22" s="161">
        <v>245060000</v>
      </c>
      <c r="I22" s="159">
        <f>J22+K22</f>
        <v>0</v>
      </c>
      <c r="J22" s="142"/>
      <c r="K22" s="161">
        <f>E22-H22</f>
        <v>0</v>
      </c>
      <c r="L22" s="120"/>
    </row>
    <row r="23" spans="1:12" ht="18.95" customHeight="1">
      <c r="A23" s="156">
        <v>3</v>
      </c>
      <c r="B23" s="157" t="s">
        <v>256</v>
      </c>
      <c r="C23" s="142">
        <v>99800000</v>
      </c>
      <c r="D23" s="142"/>
      <c r="E23" s="142">
        <f>C23</f>
        <v>99800000</v>
      </c>
      <c r="F23" s="142">
        <f>G23+H23</f>
        <v>53000000</v>
      </c>
      <c r="G23" s="142"/>
      <c r="H23" s="161">
        <v>53000000</v>
      </c>
      <c r="I23" s="159">
        <f>J23+K23</f>
        <v>46800000</v>
      </c>
      <c r="J23" s="142"/>
      <c r="K23" s="161">
        <f>E23-H23</f>
        <v>46800000</v>
      </c>
      <c r="L23" s="120"/>
    </row>
    <row r="24" spans="1:12" ht="18.95" customHeight="1">
      <c r="A24" s="152" t="s">
        <v>105</v>
      </c>
      <c r="B24" s="153" t="s">
        <v>9</v>
      </c>
      <c r="C24" s="154">
        <f>SUM(C25:C28)</f>
        <v>176255000</v>
      </c>
      <c r="D24" s="154">
        <f t="shared" ref="D24:K24" si="4">SUM(D25:D28)</f>
        <v>11209800.000000002</v>
      </c>
      <c r="E24" s="154">
        <f t="shared" si="4"/>
        <v>165045200</v>
      </c>
      <c r="F24" s="154">
        <f t="shared" si="4"/>
        <v>167200000</v>
      </c>
      <c r="G24" s="154">
        <f t="shared" si="4"/>
        <v>0</v>
      </c>
      <c r="H24" s="154">
        <f t="shared" si="4"/>
        <v>167200000</v>
      </c>
      <c r="I24" s="154">
        <f t="shared" si="4"/>
        <v>-5964390</v>
      </c>
      <c r="J24" s="154">
        <f t="shared" si="4"/>
        <v>-3809590</v>
      </c>
      <c r="K24" s="154">
        <f t="shared" si="4"/>
        <v>-2154800</v>
      </c>
      <c r="L24" s="155"/>
    </row>
    <row r="25" spans="1:12" ht="18.95" customHeight="1">
      <c r="A25" s="156">
        <v>1</v>
      </c>
      <c r="B25" s="157" t="s">
        <v>252</v>
      </c>
      <c r="C25" s="142">
        <v>40035000</v>
      </c>
      <c r="D25" s="142">
        <f>C25*28%</f>
        <v>11209800.000000002</v>
      </c>
      <c r="E25" s="142">
        <f>C25-D25</f>
        <v>28825200</v>
      </c>
      <c r="F25" s="142">
        <f>G25+H25</f>
        <v>32200000</v>
      </c>
      <c r="G25" s="142"/>
      <c r="H25" s="161">
        <v>32200000</v>
      </c>
      <c r="I25" s="159">
        <f>J25+K25</f>
        <v>-16823550</v>
      </c>
      <c r="J25" s="142">
        <v>-13448750</v>
      </c>
      <c r="K25" s="161">
        <f>E25-H25</f>
        <v>-3374800</v>
      </c>
      <c r="L25" s="120"/>
    </row>
    <row r="26" spans="1:12" ht="18.95" customHeight="1">
      <c r="A26" s="156">
        <v>2</v>
      </c>
      <c r="B26" s="157" t="s">
        <v>253</v>
      </c>
      <c r="C26" s="142">
        <v>77660000</v>
      </c>
      <c r="D26" s="142"/>
      <c r="E26" s="142">
        <f>C26</f>
        <v>77660000</v>
      </c>
      <c r="F26" s="142">
        <f>G26+H26</f>
        <v>60000000</v>
      </c>
      <c r="G26" s="142"/>
      <c r="H26" s="161">
        <v>60000000</v>
      </c>
      <c r="I26" s="159">
        <f>J26+K26</f>
        <v>17850000</v>
      </c>
      <c r="J26" s="142">
        <v>190000</v>
      </c>
      <c r="K26" s="161">
        <f>E26-H26</f>
        <v>17660000</v>
      </c>
      <c r="L26" s="120"/>
    </row>
    <row r="27" spans="1:12" ht="18.95" customHeight="1">
      <c r="A27" s="156">
        <v>3</v>
      </c>
      <c r="B27" s="157" t="s">
        <v>254</v>
      </c>
      <c r="C27" s="142">
        <v>58560000</v>
      </c>
      <c r="D27" s="142"/>
      <c r="E27" s="142">
        <f>C27</f>
        <v>58560000</v>
      </c>
      <c r="F27" s="142">
        <f>G27+H27</f>
        <v>75000000</v>
      </c>
      <c r="G27" s="142"/>
      <c r="H27" s="161">
        <v>75000000</v>
      </c>
      <c r="I27" s="159">
        <f>J27+K27</f>
        <v>-9790840</v>
      </c>
      <c r="J27" s="142">
        <v>6649160</v>
      </c>
      <c r="K27" s="161">
        <f>E27-H27</f>
        <v>-16440000</v>
      </c>
      <c r="L27" s="120"/>
    </row>
    <row r="28" spans="1:12" ht="18.95" customHeight="1">
      <c r="A28" s="156">
        <v>4</v>
      </c>
      <c r="B28" s="157" t="s">
        <v>256</v>
      </c>
      <c r="C28" s="142"/>
      <c r="D28" s="142"/>
      <c r="E28" s="142">
        <f>C28</f>
        <v>0</v>
      </c>
      <c r="F28" s="142">
        <f>G28+H28</f>
        <v>0</v>
      </c>
      <c r="G28" s="142"/>
      <c r="H28" s="161"/>
      <c r="I28" s="159">
        <f>J28+K28</f>
        <v>2800000</v>
      </c>
      <c r="J28" s="142">
        <v>2800000</v>
      </c>
      <c r="K28" s="162">
        <f>E28-H28</f>
        <v>0</v>
      </c>
      <c r="L28" s="120"/>
    </row>
    <row r="29" spans="1:12" ht="18.95" customHeight="1">
      <c r="A29" s="152" t="s">
        <v>106</v>
      </c>
      <c r="B29" s="153" t="s">
        <v>8</v>
      </c>
      <c r="C29" s="154">
        <f>SUM(C30:C33)</f>
        <v>101980000</v>
      </c>
      <c r="D29" s="154">
        <f t="shared" ref="D29:K29" si="5">SUM(D30:D33)</f>
        <v>10441200.000000002</v>
      </c>
      <c r="E29" s="154">
        <f t="shared" si="5"/>
        <v>91538800</v>
      </c>
      <c r="F29" s="154">
        <f t="shared" si="5"/>
        <v>171350800</v>
      </c>
      <c r="G29" s="154">
        <f t="shared" si="5"/>
        <v>79812000</v>
      </c>
      <c r="H29" s="154">
        <f t="shared" si="5"/>
        <v>91538800</v>
      </c>
      <c r="I29" s="154">
        <f t="shared" si="5"/>
        <v>4326064</v>
      </c>
      <c r="J29" s="154">
        <f t="shared" si="5"/>
        <v>4326064</v>
      </c>
      <c r="K29" s="154">
        <f t="shared" si="5"/>
        <v>0</v>
      </c>
      <c r="L29" s="155"/>
    </row>
    <row r="30" spans="1:12" ht="18.95" customHeight="1">
      <c r="A30" s="156">
        <v>1</v>
      </c>
      <c r="B30" s="157" t="s">
        <v>252</v>
      </c>
      <c r="C30" s="142">
        <v>37290000</v>
      </c>
      <c r="D30" s="142">
        <f>C30*28%</f>
        <v>10441200.000000002</v>
      </c>
      <c r="E30" s="142">
        <f>C30-D30</f>
        <v>26848800</v>
      </c>
      <c r="F30" s="142">
        <f>G30+H30</f>
        <v>26848800</v>
      </c>
      <c r="G30" s="142"/>
      <c r="H30" s="161">
        <v>26848800</v>
      </c>
      <c r="I30" s="159">
        <f>J30+K30</f>
        <v>-4244000</v>
      </c>
      <c r="J30" s="169">
        <v>-4244000</v>
      </c>
      <c r="K30" s="163">
        <f>E30-H30</f>
        <v>0</v>
      </c>
      <c r="L30" s="120"/>
    </row>
    <row r="31" spans="1:12" ht="18.95" customHeight="1">
      <c r="A31" s="156">
        <v>2</v>
      </c>
      <c r="B31" s="157" t="s">
        <v>253</v>
      </c>
      <c r="C31" s="142">
        <v>31830000</v>
      </c>
      <c r="D31" s="142"/>
      <c r="E31" s="142">
        <f>C31</f>
        <v>31830000</v>
      </c>
      <c r="F31" s="142">
        <f>G31+H31</f>
        <v>31830000</v>
      </c>
      <c r="G31" s="142"/>
      <c r="H31" s="161">
        <v>31830000</v>
      </c>
      <c r="I31" s="159">
        <f>J31+K31</f>
        <v>9050064</v>
      </c>
      <c r="J31" s="169">
        <v>9050064</v>
      </c>
      <c r="K31" s="163">
        <f>E31-H31</f>
        <v>0</v>
      </c>
      <c r="L31" s="120"/>
    </row>
    <row r="32" spans="1:12" ht="18.95" customHeight="1">
      <c r="A32" s="156">
        <v>3</v>
      </c>
      <c r="B32" s="157" t="s">
        <v>254</v>
      </c>
      <c r="C32" s="142">
        <v>32860000</v>
      </c>
      <c r="D32" s="142"/>
      <c r="E32" s="142">
        <f>C32</f>
        <v>32860000</v>
      </c>
      <c r="F32" s="142">
        <f>G32+H32</f>
        <v>32860000</v>
      </c>
      <c r="G32" s="142"/>
      <c r="H32" s="161">
        <v>32860000</v>
      </c>
      <c r="I32" s="159">
        <f>J32+K32</f>
        <v>-480000</v>
      </c>
      <c r="J32" s="169">
        <v>-480000</v>
      </c>
      <c r="K32" s="163">
        <f>E32-H32</f>
        <v>0</v>
      </c>
      <c r="L32" s="120"/>
    </row>
    <row r="33" spans="1:12" ht="18.95" customHeight="1">
      <c r="A33" s="156">
        <v>4</v>
      </c>
      <c r="B33" s="157" t="s">
        <v>256</v>
      </c>
      <c r="C33" s="142"/>
      <c r="D33" s="142"/>
      <c r="E33" s="142">
        <f>C33</f>
        <v>0</v>
      </c>
      <c r="F33" s="142">
        <f>G33+H33</f>
        <v>79812000</v>
      </c>
      <c r="G33" s="142">
        <v>79812000</v>
      </c>
      <c r="H33" s="161"/>
      <c r="I33" s="159">
        <f>J33+K33</f>
        <v>0</v>
      </c>
      <c r="J33" s="169">
        <f>79812000-G33</f>
        <v>0</v>
      </c>
      <c r="K33" s="164">
        <f>E33-H33</f>
        <v>0</v>
      </c>
      <c r="L33" s="120"/>
    </row>
    <row r="34" spans="1:12" ht="18.95" customHeight="1">
      <c r="A34" s="152" t="s">
        <v>107</v>
      </c>
      <c r="B34" s="153" t="s">
        <v>7</v>
      </c>
      <c r="C34" s="154">
        <f>SUM(C35:C38)</f>
        <v>83960000</v>
      </c>
      <c r="D34" s="154">
        <f t="shared" ref="D34:K34" si="6">SUM(D35:D38)</f>
        <v>3822000.0000000005</v>
      </c>
      <c r="E34" s="154">
        <f t="shared" si="6"/>
        <v>80138000</v>
      </c>
      <c r="F34" s="154">
        <f t="shared" si="6"/>
        <v>80138000</v>
      </c>
      <c r="G34" s="154">
        <f t="shared" si="6"/>
        <v>0</v>
      </c>
      <c r="H34" s="154">
        <f t="shared" si="6"/>
        <v>80138000</v>
      </c>
      <c r="I34" s="154">
        <f t="shared" si="6"/>
        <v>78238140</v>
      </c>
      <c r="J34" s="154">
        <f t="shared" si="6"/>
        <v>78238140</v>
      </c>
      <c r="K34" s="154">
        <f t="shared" si="6"/>
        <v>0</v>
      </c>
      <c r="L34" s="155"/>
    </row>
    <row r="35" spans="1:12" ht="18.95" customHeight="1">
      <c r="A35" s="156">
        <v>1</v>
      </c>
      <c r="B35" s="157" t="s">
        <v>252</v>
      </c>
      <c r="C35" s="142">
        <v>13650000</v>
      </c>
      <c r="D35" s="142">
        <f>C35*28%</f>
        <v>3822000.0000000005</v>
      </c>
      <c r="E35" s="142">
        <f>C35-D35</f>
        <v>9828000</v>
      </c>
      <c r="F35" s="142">
        <f>G35+H35</f>
        <v>9828000</v>
      </c>
      <c r="G35" s="142"/>
      <c r="H35" s="161">
        <f>9741600+86400</f>
        <v>9828000</v>
      </c>
      <c r="I35" s="159">
        <f>J35+K35</f>
        <v>-5619958</v>
      </c>
      <c r="J35" s="142">
        <v>-5619958</v>
      </c>
      <c r="K35" s="142">
        <f>E35-H35</f>
        <v>0</v>
      </c>
      <c r="L35" s="120"/>
    </row>
    <row r="36" spans="1:12" ht="18.95" customHeight="1">
      <c r="A36" s="156">
        <v>2</v>
      </c>
      <c r="B36" s="157" t="s">
        <v>253</v>
      </c>
      <c r="C36" s="142">
        <v>50170000</v>
      </c>
      <c r="D36" s="142"/>
      <c r="E36" s="142">
        <f>C36</f>
        <v>50170000</v>
      </c>
      <c r="F36" s="142">
        <f>G36+H36</f>
        <v>50170000</v>
      </c>
      <c r="G36" s="142"/>
      <c r="H36" s="142">
        <v>50170000</v>
      </c>
      <c r="I36" s="159">
        <f>J36+K36</f>
        <v>9391620</v>
      </c>
      <c r="J36" s="142">
        <v>9391620</v>
      </c>
      <c r="K36" s="142">
        <f>E36-H36</f>
        <v>0</v>
      </c>
      <c r="L36" s="120"/>
    </row>
    <row r="37" spans="1:12" ht="18.95" customHeight="1">
      <c r="A37" s="156">
        <v>3</v>
      </c>
      <c r="B37" s="157" t="s">
        <v>254</v>
      </c>
      <c r="C37" s="142">
        <v>20140000</v>
      </c>
      <c r="D37" s="142"/>
      <c r="E37" s="142">
        <f>C37</f>
        <v>20140000</v>
      </c>
      <c r="F37" s="142">
        <f>G37+H37</f>
        <v>20140000</v>
      </c>
      <c r="G37" s="142"/>
      <c r="H37" s="142">
        <v>20140000</v>
      </c>
      <c r="I37" s="159">
        <f>J37+K37</f>
        <v>1601000</v>
      </c>
      <c r="J37" s="142">
        <v>1601000</v>
      </c>
      <c r="K37" s="142"/>
      <c r="L37" s="120"/>
    </row>
    <row r="38" spans="1:12" ht="18.95" customHeight="1">
      <c r="A38" s="156">
        <v>4</v>
      </c>
      <c r="B38" s="157" t="s">
        <v>255</v>
      </c>
      <c r="C38" s="142"/>
      <c r="D38" s="142"/>
      <c r="E38" s="142">
        <f>C38</f>
        <v>0</v>
      </c>
      <c r="F38" s="142"/>
      <c r="G38" s="142"/>
      <c r="H38" s="161"/>
      <c r="I38" s="159">
        <f>J38+K38</f>
        <v>72865478</v>
      </c>
      <c r="J38" s="142">
        <v>72865478</v>
      </c>
      <c r="K38" s="145"/>
      <c r="L38" s="120"/>
    </row>
    <row r="39" spans="1:12" ht="18.95" customHeight="1">
      <c r="A39" s="152" t="s">
        <v>108</v>
      </c>
      <c r="B39" s="153" t="s">
        <v>6</v>
      </c>
      <c r="C39" s="154">
        <f t="shared" ref="C39:K39" si="7">SUM(C40:C42)</f>
        <v>122250000</v>
      </c>
      <c r="D39" s="154">
        <f t="shared" si="7"/>
        <v>7358400.0000000009</v>
      </c>
      <c r="E39" s="154">
        <f t="shared" si="7"/>
        <v>114891600</v>
      </c>
      <c r="F39" s="154">
        <f t="shared" si="7"/>
        <v>114892000</v>
      </c>
      <c r="G39" s="154">
        <f t="shared" si="7"/>
        <v>0</v>
      </c>
      <c r="H39" s="154">
        <f t="shared" si="7"/>
        <v>114892000</v>
      </c>
      <c r="I39" s="154">
        <f t="shared" si="7"/>
        <v>-4171587</v>
      </c>
      <c r="J39" s="154">
        <f t="shared" si="7"/>
        <v>-4171187</v>
      </c>
      <c r="K39" s="154">
        <f t="shared" si="7"/>
        <v>-400</v>
      </c>
      <c r="L39" s="155"/>
    </row>
    <row r="40" spans="1:12" ht="18.95" customHeight="1">
      <c r="A40" s="156">
        <v>1</v>
      </c>
      <c r="B40" s="157" t="s">
        <v>252</v>
      </c>
      <c r="C40" s="142">
        <v>26280000</v>
      </c>
      <c r="D40" s="142">
        <f>C40*28%</f>
        <v>7358400.0000000009</v>
      </c>
      <c r="E40" s="142">
        <f>C40-D40</f>
        <v>18921600</v>
      </c>
      <c r="F40" s="142">
        <f>G40+H40</f>
        <v>18922000</v>
      </c>
      <c r="G40" s="142"/>
      <c r="H40" s="161">
        <v>18922000</v>
      </c>
      <c r="I40" s="159">
        <f>J40+K40</f>
        <v>-4171587</v>
      </c>
      <c r="J40" s="142">
        <v>-4171187</v>
      </c>
      <c r="K40" s="161">
        <f>E40-H40</f>
        <v>-400</v>
      </c>
      <c r="L40" s="168"/>
    </row>
    <row r="41" spans="1:12" ht="18.95" customHeight="1">
      <c r="A41" s="156">
        <v>2</v>
      </c>
      <c r="B41" s="157" t="s">
        <v>253</v>
      </c>
      <c r="C41" s="142">
        <v>42660000</v>
      </c>
      <c r="D41" s="142"/>
      <c r="E41" s="142">
        <f>C41</f>
        <v>42660000</v>
      </c>
      <c r="F41" s="142">
        <f>G41+H41</f>
        <v>42660000</v>
      </c>
      <c r="G41" s="142"/>
      <c r="H41" s="161">
        <f>9660000+33000000</f>
        <v>42660000</v>
      </c>
      <c r="I41" s="159">
        <f>J41+K41</f>
        <v>0</v>
      </c>
      <c r="J41" s="142"/>
      <c r="K41" s="161">
        <f>E41-H41</f>
        <v>0</v>
      </c>
      <c r="L41" s="168"/>
    </row>
    <row r="42" spans="1:12" ht="18.95" customHeight="1">
      <c r="A42" s="156">
        <v>3</v>
      </c>
      <c r="B42" s="157" t="s">
        <v>254</v>
      </c>
      <c r="C42" s="142">
        <v>53310000</v>
      </c>
      <c r="D42" s="142"/>
      <c r="E42" s="142">
        <f>C42</f>
        <v>53310000</v>
      </c>
      <c r="F42" s="142">
        <f>G42+H42</f>
        <v>53310000</v>
      </c>
      <c r="G42" s="142"/>
      <c r="H42" s="142">
        <f>42430000+10880000</f>
        <v>53310000</v>
      </c>
      <c r="I42" s="159">
        <f>J42+K42</f>
        <v>0</v>
      </c>
      <c r="J42" s="142"/>
      <c r="K42" s="161">
        <f>E42-H42</f>
        <v>0</v>
      </c>
      <c r="L42" s="168"/>
    </row>
    <row r="43" spans="1:12" ht="18.95" customHeight="1">
      <c r="A43" s="152" t="s">
        <v>109</v>
      </c>
      <c r="B43" s="153" t="s">
        <v>13</v>
      </c>
      <c r="C43" s="154">
        <f t="shared" ref="C43:K43" si="8">SUM(C44:C46)</f>
        <v>106070000</v>
      </c>
      <c r="D43" s="154">
        <f t="shared" si="8"/>
        <v>15951600.000000002</v>
      </c>
      <c r="E43" s="154">
        <f t="shared" si="8"/>
        <v>90118400</v>
      </c>
      <c r="F43" s="154">
        <f t="shared" si="8"/>
        <v>76017990</v>
      </c>
      <c r="G43" s="154">
        <f t="shared" si="8"/>
        <v>0</v>
      </c>
      <c r="H43" s="154">
        <f t="shared" si="8"/>
        <v>76017990</v>
      </c>
      <c r="I43" s="154">
        <f t="shared" si="8"/>
        <v>0</v>
      </c>
      <c r="J43" s="154">
        <f t="shared" si="8"/>
        <v>-14100410</v>
      </c>
      <c r="K43" s="154">
        <f t="shared" si="8"/>
        <v>14100410</v>
      </c>
      <c r="L43" s="155"/>
    </row>
    <row r="44" spans="1:12" ht="18.95" customHeight="1">
      <c r="A44" s="156">
        <v>1</v>
      </c>
      <c r="B44" s="157" t="s">
        <v>252</v>
      </c>
      <c r="C44" s="142">
        <v>56970000</v>
      </c>
      <c r="D44" s="142">
        <f>C44*28%</f>
        <v>15951600.000000002</v>
      </c>
      <c r="E44" s="142">
        <f>C44-D44</f>
        <v>41018400</v>
      </c>
      <c r="F44" s="142">
        <f>G44+H44</f>
        <v>26917990</v>
      </c>
      <c r="G44" s="142"/>
      <c r="H44" s="161">
        <v>26917990</v>
      </c>
      <c r="I44" s="159">
        <f>J44+K44</f>
        <v>0</v>
      </c>
      <c r="J44" s="142">
        <v>-14100410</v>
      </c>
      <c r="K44" s="160">
        <f>E44-H44</f>
        <v>14100410</v>
      </c>
      <c r="L44" s="120"/>
    </row>
    <row r="45" spans="1:12" ht="18.95" customHeight="1">
      <c r="A45" s="156">
        <v>2</v>
      </c>
      <c r="B45" s="157" t="s">
        <v>253</v>
      </c>
      <c r="C45" s="142">
        <v>24040000</v>
      </c>
      <c r="D45" s="142"/>
      <c r="E45" s="142">
        <f>C45</f>
        <v>24040000</v>
      </c>
      <c r="F45" s="142">
        <f>G45+H45</f>
        <v>24040000</v>
      </c>
      <c r="G45" s="142"/>
      <c r="H45" s="142">
        <v>24040000</v>
      </c>
      <c r="I45" s="159">
        <f>J45+K45</f>
        <v>0</v>
      </c>
      <c r="J45" s="142"/>
      <c r="K45" s="160">
        <f>E45-H45</f>
        <v>0</v>
      </c>
      <c r="L45" s="120"/>
    </row>
    <row r="46" spans="1:12" ht="18.95" customHeight="1">
      <c r="A46" s="156">
        <v>3</v>
      </c>
      <c r="B46" s="157" t="s">
        <v>254</v>
      </c>
      <c r="C46" s="142">
        <v>25060000</v>
      </c>
      <c r="D46" s="142"/>
      <c r="E46" s="142">
        <f>C46</f>
        <v>25060000</v>
      </c>
      <c r="F46" s="142">
        <f>G46+H46</f>
        <v>25060000</v>
      </c>
      <c r="G46" s="142"/>
      <c r="H46" s="142">
        <v>25060000</v>
      </c>
      <c r="I46" s="159">
        <f>J46+K46</f>
        <v>0</v>
      </c>
      <c r="J46" s="142"/>
      <c r="K46" s="160"/>
      <c r="L46" s="120"/>
    </row>
    <row r="47" spans="1:12" ht="18.95" customHeight="1">
      <c r="A47" s="152" t="s">
        <v>110</v>
      </c>
      <c r="B47" s="153" t="s">
        <v>19</v>
      </c>
      <c r="C47" s="154">
        <f t="shared" ref="C47:K47" si="9">SUM(C48:C49)</f>
        <v>38150000</v>
      </c>
      <c r="D47" s="154">
        <f t="shared" si="9"/>
        <v>10682000</v>
      </c>
      <c r="E47" s="154">
        <f t="shared" si="9"/>
        <v>27468000</v>
      </c>
      <c r="F47" s="154">
        <f t="shared" si="9"/>
        <v>27468000</v>
      </c>
      <c r="G47" s="154">
        <f t="shared" si="9"/>
        <v>0</v>
      </c>
      <c r="H47" s="154">
        <f t="shared" si="9"/>
        <v>27468000</v>
      </c>
      <c r="I47" s="154">
        <f t="shared" si="9"/>
        <v>-6782000</v>
      </c>
      <c r="J47" s="154">
        <f t="shared" si="9"/>
        <v>-6782000</v>
      </c>
      <c r="K47" s="154">
        <f t="shared" si="9"/>
        <v>0</v>
      </c>
      <c r="L47" s="155"/>
    </row>
    <row r="48" spans="1:12" ht="18.95" customHeight="1">
      <c r="A48" s="156">
        <v>1</v>
      </c>
      <c r="B48" s="157" t="s">
        <v>252</v>
      </c>
      <c r="C48" s="142">
        <v>38150000</v>
      </c>
      <c r="D48" s="142">
        <v>10682000</v>
      </c>
      <c r="E48" s="142">
        <v>27468000</v>
      </c>
      <c r="F48" s="142">
        <v>27468000</v>
      </c>
      <c r="G48" s="142"/>
      <c r="H48" s="142">
        <v>27468000</v>
      </c>
      <c r="I48" s="158">
        <v>-6782000</v>
      </c>
      <c r="J48" s="142">
        <v>-6782000</v>
      </c>
      <c r="K48" s="142" t="s">
        <v>257</v>
      </c>
      <c r="L48" s="120"/>
    </row>
    <row r="49" spans="1:12" ht="18.95" customHeight="1">
      <c r="A49" s="156">
        <v>2</v>
      </c>
      <c r="B49" s="157" t="s">
        <v>255</v>
      </c>
      <c r="C49" s="142"/>
      <c r="D49" s="142"/>
      <c r="E49" s="142" t="s">
        <v>257</v>
      </c>
      <c r="F49" s="142"/>
      <c r="G49" s="142"/>
      <c r="H49" s="142"/>
      <c r="I49" s="158"/>
      <c r="J49" s="142"/>
      <c r="K49" s="145"/>
      <c r="L49" s="120"/>
    </row>
    <row r="50" spans="1:12" ht="18.95" customHeight="1">
      <c r="A50" s="152" t="s">
        <v>111</v>
      </c>
      <c r="B50" s="153" t="s">
        <v>12</v>
      </c>
      <c r="C50" s="154">
        <f t="shared" ref="C50:K50" si="10">SUM(C51:C53)</f>
        <v>129525000</v>
      </c>
      <c r="D50" s="154">
        <f t="shared" si="10"/>
        <v>9462600</v>
      </c>
      <c r="E50" s="154">
        <f t="shared" si="10"/>
        <v>120062400</v>
      </c>
      <c r="F50" s="154">
        <f t="shared" si="10"/>
        <v>116012050</v>
      </c>
      <c r="G50" s="154">
        <f t="shared" si="10"/>
        <v>0</v>
      </c>
      <c r="H50" s="154">
        <f t="shared" si="10"/>
        <v>116012050</v>
      </c>
      <c r="I50" s="154">
        <f t="shared" si="10"/>
        <v>-13050000</v>
      </c>
      <c r="J50" s="154">
        <f t="shared" si="10"/>
        <v>-15050350</v>
      </c>
      <c r="K50" s="154">
        <f t="shared" si="10"/>
        <v>2000350</v>
      </c>
      <c r="L50" s="155"/>
    </row>
    <row r="51" spans="1:12" ht="18.95" customHeight="1">
      <c r="A51" s="156">
        <v>1</v>
      </c>
      <c r="B51" s="157" t="s">
        <v>252</v>
      </c>
      <c r="C51" s="142">
        <v>33795000</v>
      </c>
      <c r="D51" s="142">
        <f>C51*28%</f>
        <v>9462600</v>
      </c>
      <c r="E51" s="142">
        <f>C51-D51</f>
        <v>24332400</v>
      </c>
      <c r="F51" s="142">
        <f>G51+H51</f>
        <v>15932050</v>
      </c>
      <c r="G51" s="142"/>
      <c r="H51" s="161">
        <v>15932050</v>
      </c>
      <c r="I51" s="159">
        <f>J51+K51</f>
        <v>0</v>
      </c>
      <c r="J51" s="169">
        <v>-8400350</v>
      </c>
      <c r="K51" s="161">
        <f>E51-H51</f>
        <v>8400350</v>
      </c>
      <c r="L51" s="168"/>
    </row>
    <row r="52" spans="1:12" ht="18.95" customHeight="1">
      <c r="A52" s="156">
        <v>2</v>
      </c>
      <c r="B52" s="157" t="s">
        <v>253</v>
      </c>
      <c r="C52" s="142">
        <v>55050000</v>
      </c>
      <c r="D52" s="142"/>
      <c r="E52" s="142">
        <f>C52</f>
        <v>55050000</v>
      </c>
      <c r="F52" s="142">
        <f>G52+H52</f>
        <v>61450000</v>
      </c>
      <c r="G52" s="142"/>
      <c r="H52" s="142">
        <f>22450000+39000000</f>
        <v>61450000</v>
      </c>
      <c r="I52" s="159">
        <f>J52+K52</f>
        <v>0</v>
      </c>
      <c r="J52" s="169">
        <v>6400000</v>
      </c>
      <c r="K52" s="161">
        <f>E52-H52</f>
        <v>-6400000</v>
      </c>
      <c r="L52" s="168"/>
    </row>
    <row r="53" spans="1:12" ht="18.95" customHeight="1">
      <c r="A53" s="156">
        <v>3</v>
      </c>
      <c r="B53" s="157" t="s">
        <v>254</v>
      </c>
      <c r="C53" s="142">
        <v>40680000</v>
      </c>
      <c r="D53" s="142"/>
      <c r="E53" s="142">
        <f>C53</f>
        <v>40680000</v>
      </c>
      <c r="F53" s="142">
        <f>G53+H53</f>
        <v>38630000</v>
      </c>
      <c r="G53" s="142"/>
      <c r="H53" s="142">
        <f>11000000+27630000</f>
        <v>38630000</v>
      </c>
      <c r="I53" s="159">
        <f>J53+K53</f>
        <v>-13050000</v>
      </c>
      <c r="J53" s="169">
        <v>-13050000</v>
      </c>
      <c r="K53" s="161"/>
      <c r="L53" s="168"/>
    </row>
    <row r="54" spans="1:12" ht="18.95" customHeight="1">
      <c r="A54" s="152" t="s">
        <v>112</v>
      </c>
      <c r="B54" s="153" t="s">
        <v>14</v>
      </c>
      <c r="C54" s="154">
        <f t="shared" ref="C54:K54" si="11">SUM(C55:C57)</f>
        <v>82304000</v>
      </c>
      <c r="D54" s="154">
        <f t="shared" si="11"/>
        <v>7073920.0000000009</v>
      </c>
      <c r="E54" s="154">
        <f t="shared" si="11"/>
        <v>75230080</v>
      </c>
      <c r="F54" s="154">
        <f t="shared" si="11"/>
        <v>80586000</v>
      </c>
      <c r="G54" s="154">
        <f t="shared" si="11"/>
        <v>0</v>
      </c>
      <c r="H54" s="154">
        <f t="shared" si="11"/>
        <v>80586000</v>
      </c>
      <c r="I54" s="154">
        <f t="shared" si="11"/>
        <v>-21523570</v>
      </c>
      <c r="J54" s="154">
        <f t="shared" si="11"/>
        <v>-16353650</v>
      </c>
      <c r="K54" s="154">
        <f t="shared" si="11"/>
        <v>-5169920</v>
      </c>
      <c r="L54" s="155"/>
    </row>
    <row r="55" spans="1:12" ht="18.95" customHeight="1">
      <c r="A55" s="156">
        <v>1</v>
      </c>
      <c r="B55" s="157" t="s">
        <v>252</v>
      </c>
      <c r="C55" s="142">
        <v>25264000</v>
      </c>
      <c r="D55" s="142">
        <f>C55*28%</f>
        <v>7073920.0000000009</v>
      </c>
      <c r="E55" s="142">
        <f>C55-D55</f>
        <v>18190080</v>
      </c>
      <c r="F55" s="142">
        <f>G55+H55</f>
        <v>24000000</v>
      </c>
      <c r="G55" s="142"/>
      <c r="H55" s="161">
        <v>24000000</v>
      </c>
      <c r="I55" s="159">
        <f>J55+K55</f>
        <v>-21102570</v>
      </c>
      <c r="J55" s="142">
        <v>-15292650</v>
      </c>
      <c r="K55" s="160">
        <f>E55-H55</f>
        <v>-5809920</v>
      </c>
      <c r="L55" s="168"/>
    </row>
    <row r="56" spans="1:12" ht="18.95" customHeight="1">
      <c r="A56" s="156">
        <v>2</v>
      </c>
      <c r="B56" s="157" t="s">
        <v>253</v>
      </c>
      <c r="C56" s="142">
        <v>51640000</v>
      </c>
      <c r="D56" s="142"/>
      <c r="E56" s="142">
        <f>C56</f>
        <v>51640000</v>
      </c>
      <c r="F56" s="142">
        <f>G56+H56</f>
        <v>51000000</v>
      </c>
      <c r="G56" s="142"/>
      <c r="H56" s="142">
        <v>51000000</v>
      </c>
      <c r="I56" s="159">
        <f>J56+K56</f>
        <v>13365000</v>
      </c>
      <c r="J56" s="142">
        <v>12725000</v>
      </c>
      <c r="K56" s="160">
        <f>E56-H56</f>
        <v>640000</v>
      </c>
      <c r="L56" s="168"/>
    </row>
    <row r="57" spans="1:12" ht="18.95" customHeight="1">
      <c r="A57" s="156">
        <v>3</v>
      </c>
      <c r="B57" s="157" t="s">
        <v>254</v>
      </c>
      <c r="C57" s="142">
        <v>5400000</v>
      </c>
      <c r="D57" s="142"/>
      <c r="E57" s="142">
        <f>C57</f>
        <v>5400000</v>
      </c>
      <c r="F57" s="142">
        <f>G57+H57</f>
        <v>5586000</v>
      </c>
      <c r="G57" s="142"/>
      <c r="H57" s="142">
        <v>5586000</v>
      </c>
      <c r="I57" s="159">
        <f>J57+K57</f>
        <v>-13786000</v>
      </c>
      <c r="J57" s="142">
        <v>-13786000</v>
      </c>
      <c r="K57" s="160"/>
      <c r="L57" s="168"/>
    </row>
    <row r="58" spans="1:12" ht="18.95" customHeight="1">
      <c r="A58" s="152" t="s">
        <v>113</v>
      </c>
      <c r="B58" s="153" t="s">
        <v>11</v>
      </c>
      <c r="C58" s="154">
        <f t="shared" ref="C58:K58" si="12">SUM(C59:C61)</f>
        <v>135010000</v>
      </c>
      <c r="D58" s="154">
        <f t="shared" si="12"/>
        <v>11020800.000000002</v>
      </c>
      <c r="E58" s="154">
        <f t="shared" si="12"/>
        <v>123989200</v>
      </c>
      <c r="F58" s="154">
        <f t="shared" si="12"/>
        <v>123989200</v>
      </c>
      <c r="G58" s="154">
        <f t="shared" si="12"/>
        <v>0</v>
      </c>
      <c r="H58" s="154">
        <f t="shared" si="12"/>
        <v>123989200</v>
      </c>
      <c r="I58" s="154">
        <f t="shared" si="12"/>
        <v>-16719950</v>
      </c>
      <c r="J58" s="154">
        <f t="shared" si="12"/>
        <v>-16719950</v>
      </c>
      <c r="K58" s="154">
        <f t="shared" si="12"/>
        <v>0</v>
      </c>
      <c r="L58" s="155"/>
    </row>
    <row r="59" spans="1:12" ht="18.95" customHeight="1">
      <c r="A59" s="156">
        <v>1</v>
      </c>
      <c r="B59" s="157" t="s">
        <v>252</v>
      </c>
      <c r="C59" s="142">
        <v>39360000</v>
      </c>
      <c r="D59" s="142">
        <f>C59*28%</f>
        <v>11020800.000000002</v>
      </c>
      <c r="E59" s="142">
        <f>C59-D59</f>
        <v>28339200</v>
      </c>
      <c r="F59" s="142">
        <f>G59+H59</f>
        <v>28339200</v>
      </c>
      <c r="G59" s="142"/>
      <c r="H59" s="161">
        <f>E59</f>
        <v>28339200</v>
      </c>
      <c r="I59" s="158">
        <f>J59+K59</f>
        <v>-8980950</v>
      </c>
      <c r="J59" s="142">
        <v>-8980950</v>
      </c>
      <c r="K59" s="161">
        <f>E59-H59</f>
        <v>0</v>
      </c>
      <c r="L59" s="168"/>
    </row>
    <row r="60" spans="1:12" ht="18.95" customHeight="1">
      <c r="A60" s="156">
        <v>2</v>
      </c>
      <c r="B60" s="157" t="s">
        <v>253</v>
      </c>
      <c r="C60" s="142">
        <v>95650000</v>
      </c>
      <c r="D60" s="142"/>
      <c r="E60" s="142">
        <f>C60</f>
        <v>95650000</v>
      </c>
      <c r="F60" s="142">
        <f>G60+H60</f>
        <v>95650000</v>
      </c>
      <c r="G60" s="142"/>
      <c r="H60" s="142">
        <f>E60</f>
        <v>95650000</v>
      </c>
      <c r="I60" s="158">
        <f>J60+K60</f>
        <v>33556000</v>
      </c>
      <c r="J60" s="142">
        <v>33556000</v>
      </c>
      <c r="K60" s="161">
        <f>E60-H60</f>
        <v>0</v>
      </c>
      <c r="L60" s="168"/>
    </row>
    <row r="61" spans="1:12" ht="18.95" customHeight="1">
      <c r="A61" s="156">
        <v>3</v>
      </c>
      <c r="B61" s="157" t="s">
        <v>254</v>
      </c>
      <c r="C61" s="142"/>
      <c r="D61" s="142"/>
      <c r="E61" s="142" t="s">
        <v>258</v>
      </c>
      <c r="F61" s="142">
        <f>G61+H61</f>
        <v>0</v>
      </c>
      <c r="G61" s="142"/>
      <c r="H61" s="142"/>
      <c r="I61" s="158">
        <f>J61+K61</f>
        <v>-41295000</v>
      </c>
      <c r="J61" s="142">
        <v>-41295000</v>
      </c>
      <c r="K61" s="161"/>
      <c r="L61" s="168"/>
    </row>
    <row r="62" spans="1:12" ht="18.95" customHeight="1">
      <c r="A62" s="152" t="s">
        <v>114</v>
      </c>
      <c r="B62" s="153" t="s">
        <v>15</v>
      </c>
      <c r="C62" s="154">
        <f t="shared" ref="C62:K62" si="13">SUM(C63:C65)</f>
        <v>393046000</v>
      </c>
      <c r="D62" s="154">
        <f t="shared" si="13"/>
        <v>19463080</v>
      </c>
      <c r="E62" s="154">
        <f t="shared" si="13"/>
        <v>373582920</v>
      </c>
      <c r="F62" s="154">
        <f t="shared" si="13"/>
        <v>373582920</v>
      </c>
      <c r="G62" s="154">
        <f t="shared" si="13"/>
        <v>0</v>
      </c>
      <c r="H62" s="154">
        <f t="shared" si="13"/>
        <v>373582920</v>
      </c>
      <c r="I62" s="154">
        <f t="shared" si="13"/>
        <v>-10284800</v>
      </c>
      <c r="J62" s="154">
        <f t="shared" si="13"/>
        <v>-10284800</v>
      </c>
      <c r="K62" s="154">
        <f t="shared" si="13"/>
        <v>0</v>
      </c>
      <c r="L62" s="155"/>
    </row>
    <row r="63" spans="1:12" ht="18.95" customHeight="1">
      <c r="A63" s="156">
        <v>1</v>
      </c>
      <c r="B63" s="157" t="s">
        <v>252</v>
      </c>
      <c r="C63" s="142">
        <v>69511000</v>
      </c>
      <c r="D63" s="142">
        <f>C63*28%</f>
        <v>19463080</v>
      </c>
      <c r="E63" s="142">
        <f>C63-D63</f>
        <v>50047920</v>
      </c>
      <c r="F63" s="142">
        <f>G63+H63</f>
        <v>50047920</v>
      </c>
      <c r="G63" s="142"/>
      <c r="H63" s="161">
        <v>50047920</v>
      </c>
      <c r="I63" s="159">
        <f>J63+K63</f>
        <v>-10283819</v>
      </c>
      <c r="J63" s="142">
        <v>-10283819</v>
      </c>
      <c r="K63" s="161">
        <f>E63-H63</f>
        <v>0</v>
      </c>
      <c r="L63" s="168"/>
    </row>
    <row r="64" spans="1:12" ht="18.95" customHeight="1">
      <c r="A64" s="156">
        <v>2</v>
      </c>
      <c r="B64" s="157" t="s">
        <v>254</v>
      </c>
      <c r="C64" s="142">
        <v>147675000</v>
      </c>
      <c r="D64" s="142"/>
      <c r="E64" s="142">
        <f>C64</f>
        <v>147675000</v>
      </c>
      <c r="F64" s="142">
        <f>G64+H64</f>
        <v>147675000</v>
      </c>
      <c r="G64" s="142"/>
      <c r="H64" s="142">
        <v>147675000</v>
      </c>
      <c r="I64" s="159">
        <f>J64+K64</f>
        <v>0</v>
      </c>
      <c r="J64" s="142"/>
      <c r="K64" s="161">
        <f>E64-H64</f>
        <v>0</v>
      </c>
      <c r="L64" s="168"/>
    </row>
    <row r="65" spans="1:12" ht="18.95" customHeight="1">
      <c r="A65" s="156">
        <v>3</v>
      </c>
      <c r="B65" s="157" t="s">
        <v>256</v>
      </c>
      <c r="C65" s="142">
        <v>175860000</v>
      </c>
      <c r="D65" s="142"/>
      <c r="E65" s="142">
        <f>C65</f>
        <v>175860000</v>
      </c>
      <c r="F65" s="142">
        <f>G65+H65</f>
        <v>175860000</v>
      </c>
      <c r="G65" s="142"/>
      <c r="H65" s="161">
        <v>175860000</v>
      </c>
      <c r="I65" s="159">
        <f>J65+K65</f>
        <v>-981</v>
      </c>
      <c r="J65" s="142">
        <v>-981</v>
      </c>
      <c r="K65" s="162">
        <f>E65-H65</f>
        <v>0</v>
      </c>
      <c r="L65" s="168"/>
    </row>
    <row r="66" spans="1:12" ht="18.95" customHeight="1">
      <c r="A66" s="152" t="s">
        <v>259</v>
      </c>
      <c r="B66" s="153" t="s">
        <v>16</v>
      </c>
      <c r="C66" s="154">
        <f>SUM(C67:C70)</f>
        <v>114885000</v>
      </c>
      <c r="D66" s="154">
        <f t="shared" ref="D66:K66" si="14">SUM(D67:D70)</f>
        <v>5119800.0000000009</v>
      </c>
      <c r="E66" s="154">
        <f t="shared" si="14"/>
        <v>109765200</v>
      </c>
      <c r="F66" s="154">
        <f t="shared" si="14"/>
        <v>109765200</v>
      </c>
      <c r="G66" s="154">
        <f t="shared" si="14"/>
        <v>0</v>
      </c>
      <c r="H66" s="154">
        <f t="shared" si="14"/>
        <v>109765200</v>
      </c>
      <c r="I66" s="154">
        <f t="shared" si="14"/>
        <v>125525167</v>
      </c>
      <c r="J66" s="154">
        <f t="shared" si="14"/>
        <v>125525167</v>
      </c>
      <c r="K66" s="154">
        <f t="shared" si="14"/>
        <v>0</v>
      </c>
      <c r="L66" s="155"/>
    </row>
    <row r="67" spans="1:12" ht="18.95" customHeight="1">
      <c r="A67" s="156">
        <v>1</v>
      </c>
      <c r="B67" s="157" t="s">
        <v>252</v>
      </c>
      <c r="C67" s="142">
        <v>18285000</v>
      </c>
      <c r="D67" s="142">
        <f>C67*28%</f>
        <v>5119800.0000000009</v>
      </c>
      <c r="E67" s="142">
        <f>C67-D67</f>
        <v>13165200</v>
      </c>
      <c r="F67" s="142">
        <f>G67+H67</f>
        <v>13165200</v>
      </c>
      <c r="G67" s="142"/>
      <c r="H67" s="161">
        <v>13165200</v>
      </c>
      <c r="I67" s="159">
        <f>J67+K67</f>
        <v>7665345</v>
      </c>
      <c r="J67" s="142">
        <v>7665345</v>
      </c>
      <c r="K67" s="165">
        <f>E67-H67</f>
        <v>0</v>
      </c>
      <c r="L67" s="168"/>
    </row>
    <row r="68" spans="1:12" ht="18.95" customHeight="1">
      <c r="A68" s="156">
        <v>2</v>
      </c>
      <c r="B68" s="157" t="s">
        <v>253</v>
      </c>
      <c r="C68" s="142">
        <v>48300000</v>
      </c>
      <c r="D68" s="142"/>
      <c r="E68" s="142">
        <f>C68</f>
        <v>48300000</v>
      </c>
      <c r="F68" s="142">
        <f>G68+H68</f>
        <v>48300000</v>
      </c>
      <c r="G68" s="142"/>
      <c r="H68" s="161">
        <v>48300000</v>
      </c>
      <c r="I68" s="159">
        <f>J68+K68</f>
        <v>43373700</v>
      </c>
      <c r="J68" s="142">
        <v>43373700</v>
      </c>
      <c r="K68" s="165">
        <f>E68-H68</f>
        <v>0</v>
      </c>
      <c r="L68" s="168"/>
    </row>
    <row r="69" spans="1:12" ht="18.95" customHeight="1">
      <c r="A69" s="156">
        <v>3</v>
      </c>
      <c r="B69" s="157" t="s">
        <v>254</v>
      </c>
      <c r="C69" s="142">
        <v>48300000</v>
      </c>
      <c r="D69" s="142"/>
      <c r="E69" s="142">
        <f>C69</f>
        <v>48300000</v>
      </c>
      <c r="F69" s="142">
        <f>G69+H69</f>
        <v>48300000</v>
      </c>
      <c r="G69" s="142"/>
      <c r="H69" s="161">
        <v>48300000</v>
      </c>
      <c r="I69" s="159">
        <f>J69+K69</f>
        <v>-9425000</v>
      </c>
      <c r="J69" s="142">
        <v>-9425000</v>
      </c>
      <c r="K69" s="165">
        <f>E69-H69</f>
        <v>0</v>
      </c>
      <c r="L69" s="168"/>
    </row>
    <row r="70" spans="1:12" ht="18.95" customHeight="1">
      <c r="A70" s="156">
        <v>4</v>
      </c>
      <c r="B70" s="157" t="s">
        <v>255</v>
      </c>
      <c r="C70" s="142"/>
      <c r="D70" s="142"/>
      <c r="E70" s="142">
        <f>C70</f>
        <v>0</v>
      </c>
      <c r="F70" s="142">
        <f>G70+H70</f>
        <v>0</v>
      </c>
      <c r="G70" s="142"/>
      <c r="H70" s="161"/>
      <c r="I70" s="159">
        <f>J70+K70</f>
        <v>83911122</v>
      </c>
      <c r="J70" s="142">
        <v>83911122</v>
      </c>
      <c r="K70" s="166">
        <f>E70-H70</f>
        <v>0</v>
      </c>
      <c r="L70" s="168"/>
    </row>
    <row r="71" spans="1:12" ht="18.95" customHeight="1">
      <c r="A71" s="408" t="s">
        <v>1</v>
      </c>
      <c r="B71" s="409"/>
      <c r="C71" s="145">
        <f t="shared" ref="C71:K71" si="15">C66+C62+C58+C54+C50+C47+C43+C39+C34+C29+C24+C20+C16+C13+C9</f>
        <v>2205090000</v>
      </c>
      <c r="D71" s="145">
        <f t="shared" si="15"/>
        <v>144242000</v>
      </c>
      <c r="E71" s="145">
        <f t="shared" si="15"/>
        <v>2060848000</v>
      </c>
      <c r="F71" s="145">
        <f t="shared" si="15"/>
        <v>2083248360</v>
      </c>
      <c r="G71" s="145">
        <f t="shared" si="15"/>
        <v>97332900</v>
      </c>
      <c r="H71" s="145">
        <f t="shared" si="15"/>
        <v>1985915460</v>
      </c>
      <c r="I71" s="145">
        <f t="shared" si="15"/>
        <v>133459849</v>
      </c>
      <c r="J71" s="145">
        <f t="shared" si="15"/>
        <v>77912309</v>
      </c>
      <c r="K71" s="145">
        <f t="shared" si="15"/>
        <v>55547540</v>
      </c>
      <c r="L71" s="167"/>
    </row>
    <row r="73" spans="1:12">
      <c r="D73" t="s">
        <v>258</v>
      </c>
    </row>
  </sheetData>
  <mergeCells count="14">
    <mergeCell ref="I6:I7"/>
    <mergeCell ref="J6:K6"/>
    <mergeCell ref="L6:L7"/>
    <mergeCell ref="A71:B71"/>
    <mergeCell ref="K1:L1"/>
    <mergeCell ref="A2:L2"/>
    <mergeCell ref="A4:L4"/>
    <mergeCell ref="K5:L5"/>
    <mergeCell ref="A6:A7"/>
    <mergeCell ref="B6:B7"/>
    <mergeCell ref="C6:C7"/>
    <mergeCell ref="D6:D7"/>
    <mergeCell ref="E6:E7"/>
    <mergeCell ref="F6:H6"/>
  </mergeCells>
  <printOptions horizontalCentered="1"/>
  <pageMargins left="0" right="0" top="0.39370078740157483" bottom="0.59055118110236227" header="0.31496062992125984" footer="0.31496062992125984"/>
  <pageSetup paperSize="9" scale="70" orientation="landscape" verticalDpi="0"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28" workbookViewId="0">
      <selection activeCell="G6" sqref="G6:G8"/>
    </sheetView>
  </sheetViews>
  <sheetFormatPr defaultRowHeight="12.75"/>
  <cols>
    <col min="2" max="2" width="32.42578125" customWidth="1"/>
    <col min="3" max="3" width="22.42578125" customWidth="1"/>
    <col min="4" max="4" width="19.7109375" customWidth="1"/>
    <col min="5" max="5" width="15.85546875" customWidth="1"/>
    <col min="6" max="6" width="25" customWidth="1"/>
    <col min="7" max="7" width="42.140625" customWidth="1"/>
  </cols>
  <sheetData>
    <row r="1" spans="1:9" ht="15.75">
      <c r="D1" s="346"/>
      <c r="E1" s="363" t="s">
        <v>242</v>
      </c>
      <c r="F1" s="363"/>
      <c r="G1" s="363"/>
      <c r="I1" s="69"/>
    </row>
    <row r="2" spans="1:9" ht="40.5" customHeight="1">
      <c r="A2" s="410" t="s">
        <v>240</v>
      </c>
      <c r="B2" s="410"/>
      <c r="C2" s="410"/>
      <c r="D2" s="410"/>
      <c r="E2" s="410"/>
      <c r="F2" s="410"/>
      <c r="G2" s="410"/>
    </row>
    <row r="3" spans="1:9" ht="6.75" customHeight="1"/>
    <row r="4" spans="1:9" ht="18.75">
      <c r="A4" s="411" t="str">
        <f>'PHU LUC 01'!A3:R3</f>
        <v xml:space="preserve"> (Đính kèm Báo cáo số            /BC-ĐKT ngày        tháng 5 năm 2024 của Đoàn kiểm tra)</v>
      </c>
      <c r="B4" s="411"/>
      <c r="C4" s="411"/>
      <c r="D4" s="411"/>
      <c r="E4" s="411"/>
      <c r="F4" s="411"/>
      <c r="G4" s="411"/>
    </row>
    <row r="5" spans="1:9" ht="15.75">
      <c r="A5" s="84"/>
      <c r="B5" s="84"/>
      <c r="C5" s="84"/>
      <c r="D5" s="84"/>
      <c r="E5" s="84"/>
      <c r="F5" s="84"/>
      <c r="G5" s="84"/>
    </row>
    <row r="6" spans="1:9" ht="43.5" customHeight="1">
      <c r="A6" s="417" t="s">
        <v>102</v>
      </c>
      <c r="B6" s="417" t="s">
        <v>2</v>
      </c>
      <c r="C6" s="418" t="s">
        <v>239</v>
      </c>
      <c r="D6" s="419"/>
      <c r="E6" s="420"/>
      <c r="F6" s="421" t="s">
        <v>279</v>
      </c>
      <c r="G6" s="424" t="s">
        <v>79</v>
      </c>
    </row>
    <row r="7" spans="1:9" ht="20.25" customHeight="1">
      <c r="A7" s="417"/>
      <c r="B7" s="417"/>
      <c r="C7" s="417" t="s">
        <v>150</v>
      </c>
      <c r="D7" s="417"/>
      <c r="E7" s="417" t="s">
        <v>151</v>
      </c>
      <c r="F7" s="422"/>
      <c r="G7" s="425"/>
    </row>
    <row r="8" spans="1:9" ht="21" customHeight="1">
      <c r="A8" s="417"/>
      <c r="B8" s="417"/>
      <c r="C8" s="352" t="s">
        <v>152</v>
      </c>
      <c r="D8" s="352" t="s">
        <v>153</v>
      </c>
      <c r="E8" s="417"/>
      <c r="F8" s="423"/>
      <c r="G8" s="426"/>
    </row>
    <row r="9" spans="1:9" ht="21.95" customHeight="1">
      <c r="A9" s="351" t="s">
        <v>38</v>
      </c>
      <c r="B9" s="92" t="s">
        <v>154</v>
      </c>
      <c r="C9" s="85">
        <v>21091</v>
      </c>
      <c r="D9" s="85">
        <v>3415.76</v>
      </c>
      <c r="E9" s="86">
        <v>3</v>
      </c>
      <c r="F9" s="135"/>
      <c r="G9" s="93"/>
    </row>
    <row r="10" spans="1:9" ht="21.95" customHeight="1">
      <c r="A10" s="351" t="s">
        <v>51</v>
      </c>
      <c r="B10" s="92" t="s">
        <v>280</v>
      </c>
      <c r="C10" s="85">
        <v>82876.240000000005</v>
      </c>
      <c r="D10" s="85">
        <v>12239.3</v>
      </c>
      <c r="E10" s="86">
        <v>7</v>
      </c>
      <c r="F10" s="135"/>
      <c r="G10" s="93"/>
    </row>
    <row r="11" spans="1:9" ht="21.95" customHeight="1">
      <c r="A11" s="351" t="s">
        <v>39</v>
      </c>
      <c r="B11" s="92" t="s">
        <v>155</v>
      </c>
      <c r="C11" s="85">
        <f>SUM(C12:C26)</f>
        <v>627560.08000000007</v>
      </c>
      <c r="D11" s="85">
        <f t="shared" ref="D11:F11" si="0">SUM(D12:D26)</f>
        <v>140863.71999999997</v>
      </c>
      <c r="E11" s="87">
        <f t="shared" si="0"/>
        <v>270</v>
      </c>
      <c r="F11" s="85">
        <f t="shared" si="0"/>
        <v>806668.2</v>
      </c>
      <c r="G11" s="93"/>
    </row>
    <row r="12" spans="1:9" ht="21.95" customHeight="1">
      <c r="A12" s="94">
        <v>1</v>
      </c>
      <c r="B12" s="95" t="s">
        <v>80</v>
      </c>
      <c r="C12" s="88">
        <v>20957.2</v>
      </c>
      <c r="D12" s="88">
        <v>5617.6</v>
      </c>
      <c r="E12" s="89">
        <v>9</v>
      </c>
      <c r="F12" s="137">
        <v>1261</v>
      </c>
      <c r="G12" s="96"/>
    </row>
    <row r="13" spans="1:9" ht="21.95" customHeight="1">
      <c r="A13" s="94">
        <v>2</v>
      </c>
      <c r="B13" s="95" t="s">
        <v>81</v>
      </c>
      <c r="C13" s="88">
        <v>33239.9</v>
      </c>
      <c r="D13" s="88">
        <v>8830.2099999999991</v>
      </c>
      <c r="E13" s="89">
        <v>15</v>
      </c>
      <c r="F13" s="137">
        <v>664.2</v>
      </c>
      <c r="G13" s="96"/>
    </row>
    <row r="14" spans="1:9" ht="21.95" customHeight="1">
      <c r="A14" s="94">
        <v>3</v>
      </c>
      <c r="B14" s="95" t="s">
        <v>82</v>
      </c>
      <c r="C14" s="88">
        <v>24393.599999999999</v>
      </c>
      <c r="D14" s="88">
        <v>7030.9</v>
      </c>
      <c r="E14" s="89">
        <v>15</v>
      </c>
      <c r="F14" s="137">
        <v>4885.2</v>
      </c>
      <c r="G14" s="138" t="s">
        <v>241</v>
      </c>
    </row>
    <row r="15" spans="1:9" ht="21.95" customHeight="1">
      <c r="A15" s="94">
        <v>4</v>
      </c>
      <c r="B15" s="95" t="s">
        <v>10</v>
      </c>
      <c r="C15" s="88">
        <v>37861.78</v>
      </c>
      <c r="D15" s="88">
        <v>12887.43</v>
      </c>
      <c r="E15" s="89">
        <v>21</v>
      </c>
      <c r="F15" s="137">
        <v>0</v>
      </c>
      <c r="G15" s="96"/>
    </row>
    <row r="16" spans="1:9" ht="21.95" customHeight="1">
      <c r="A16" s="94">
        <v>5</v>
      </c>
      <c r="B16" s="95" t="s">
        <v>9</v>
      </c>
      <c r="C16" s="88">
        <v>76250.2</v>
      </c>
      <c r="D16" s="88">
        <v>12971.8</v>
      </c>
      <c r="E16" s="89">
        <v>29</v>
      </c>
      <c r="F16" s="137">
        <v>0</v>
      </c>
      <c r="G16" s="96"/>
    </row>
    <row r="17" spans="1:7" ht="21.95" customHeight="1">
      <c r="A17" s="94">
        <v>6</v>
      </c>
      <c r="B17" s="95" t="s">
        <v>8</v>
      </c>
      <c r="C17" s="88">
        <v>40440.6</v>
      </c>
      <c r="D17" s="88">
        <v>10273.549999999999</v>
      </c>
      <c r="E17" s="89">
        <v>19</v>
      </c>
      <c r="F17" s="137">
        <v>0</v>
      </c>
      <c r="G17" s="96"/>
    </row>
    <row r="18" spans="1:7" ht="21.95" customHeight="1">
      <c r="A18" s="94">
        <v>7</v>
      </c>
      <c r="B18" s="95" t="s">
        <v>7</v>
      </c>
      <c r="C18" s="88">
        <v>56679</v>
      </c>
      <c r="D18" s="88">
        <v>13674.2</v>
      </c>
      <c r="E18" s="89">
        <v>21</v>
      </c>
      <c r="F18" s="137">
        <v>9955</v>
      </c>
      <c r="G18" s="96"/>
    </row>
    <row r="19" spans="1:7" ht="21.95" customHeight="1">
      <c r="A19" s="94">
        <v>8</v>
      </c>
      <c r="B19" s="95" t="s">
        <v>6</v>
      </c>
      <c r="C19" s="88">
        <v>24956.7</v>
      </c>
      <c r="D19" s="88">
        <v>4607.2</v>
      </c>
      <c r="E19" s="89">
        <v>12</v>
      </c>
      <c r="F19" s="136">
        <v>0</v>
      </c>
      <c r="G19" s="96"/>
    </row>
    <row r="20" spans="1:7" ht="21.95" customHeight="1">
      <c r="A20" s="94">
        <v>9</v>
      </c>
      <c r="B20" s="95" t="s">
        <v>13</v>
      </c>
      <c r="C20" s="88">
        <v>33111</v>
      </c>
      <c r="D20" s="88">
        <v>7783.1</v>
      </c>
      <c r="E20" s="89">
        <v>12</v>
      </c>
      <c r="F20" s="137">
        <v>152213.70000000001</v>
      </c>
      <c r="G20" s="96"/>
    </row>
    <row r="21" spans="1:7" ht="21.95" customHeight="1">
      <c r="A21" s="94">
        <v>10</v>
      </c>
      <c r="B21" s="95" t="s">
        <v>19</v>
      </c>
      <c r="C21" s="88">
        <v>33652.800000000003</v>
      </c>
      <c r="D21" s="88">
        <v>10333.15</v>
      </c>
      <c r="E21" s="89">
        <v>25</v>
      </c>
      <c r="F21" s="137">
        <v>42945.9</v>
      </c>
      <c r="G21" s="96"/>
    </row>
    <row r="22" spans="1:7" ht="21.95" customHeight="1">
      <c r="A22" s="94">
        <v>11</v>
      </c>
      <c r="B22" s="95" t="s">
        <v>12</v>
      </c>
      <c r="C22" s="88">
        <v>72826.399999999994</v>
      </c>
      <c r="D22" s="88">
        <v>10372.9</v>
      </c>
      <c r="E22" s="89">
        <v>20</v>
      </c>
      <c r="F22" s="137">
        <v>394133</v>
      </c>
      <c r="G22" s="96"/>
    </row>
    <row r="23" spans="1:7" ht="21.95" customHeight="1">
      <c r="A23" s="94">
        <v>12</v>
      </c>
      <c r="B23" s="95" t="s">
        <v>14</v>
      </c>
      <c r="C23" s="88">
        <v>56477.3</v>
      </c>
      <c r="D23" s="88">
        <v>10371.08</v>
      </c>
      <c r="E23" s="89">
        <v>23</v>
      </c>
      <c r="F23" s="137">
        <v>174777.5</v>
      </c>
      <c r="G23" s="96"/>
    </row>
    <row r="24" spans="1:7" ht="21.95" customHeight="1">
      <c r="A24" s="94">
        <v>13</v>
      </c>
      <c r="B24" s="95" t="s">
        <v>11</v>
      </c>
      <c r="C24" s="88">
        <v>54939.199999999997</v>
      </c>
      <c r="D24" s="88">
        <v>9350.7000000000007</v>
      </c>
      <c r="E24" s="89">
        <v>15</v>
      </c>
      <c r="F24" s="139">
        <v>25832.7</v>
      </c>
      <c r="G24" s="96"/>
    </row>
    <row r="25" spans="1:7" ht="21.95" customHeight="1">
      <c r="A25" s="94">
        <v>14</v>
      </c>
      <c r="B25" s="95" t="s">
        <v>15</v>
      </c>
      <c r="C25" s="88">
        <v>27129.3</v>
      </c>
      <c r="D25" s="88">
        <v>9745.1</v>
      </c>
      <c r="E25" s="89">
        <v>19</v>
      </c>
      <c r="F25" s="136">
        <v>0</v>
      </c>
      <c r="G25" s="96"/>
    </row>
    <row r="26" spans="1:7" ht="21.95" customHeight="1">
      <c r="A26" s="94">
        <v>15</v>
      </c>
      <c r="B26" s="95" t="s">
        <v>16</v>
      </c>
      <c r="C26" s="88">
        <v>34645.1</v>
      </c>
      <c r="D26" s="88">
        <v>7014.8</v>
      </c>
      <c r="E26" s="89">
        <v>15</v>
      </c>
      <c r="F26" s="136">
        <v>0</v>
      </c>
      <c r="G26" s="96"/>
    </row>
    <row r="27" spans="1:7" ht="21.95" customHeight="1">
      <c r="A27" s="415" t="s">
        <v>1</v>
      </c>
      <c r="B27" s="416"/>
      <c r="C27" s="90">
        <f>SUM(C9:C11)</f>
        <v>731527.32000000007</v>
      </c>
      <c r="D27" s="90">
        <f t="shared" ref="D27:F27" si="1">SUM(D9:D11)</f>
        <v>156518.77999999997</v>
      </c>
      <c r="E27" s="91">
        <f t="shared" si="1"/>
        <v>280</v>
      </c>
      <c r="F27" s="90">
        <f t="shared" si="1"/>
        <v>806668.2</v>
      </c>
      <c r="G27" s="97"/>
    </row>
  </sheetData>
  <mergeCells count="11">
    <mergeCell ref="A27:B27"/>
    <mergeCell ref="E1:G1"/>
    <mergeCell ref="A2:G2"/>
    <mergeCell ref="A4:G4"/>
    <mergeCell ref="A6:A8"/>
    <mergeCell ref="B6:B8"/>
    <mergeCell ref="C6:E6"/>
    <mergeCell ref="F6:F8"/>
    <mergeCell ref="G6:G8"/>
    <mergeCell ref="C7:D7"/>
    <mergeCell ref="E7:E8"/>
  </mergeCells>
  <printOptions horizontalCentered="1"/>
  <pageMargins left="0" right="0" top="0.39370078740157483" bottom="0.59055118110236227" header="0.31496062992125984" footer="0.31496062992125984"/>
  <pageSetup paperSize="9" scale="85"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6" workbookViewId="0">
      <selection activeCell="D14" sqref="D14"/>
    </sheetView>
  </sheetViews>
  <sheetFormatPr defaultRowHeight="12.75"/>
  <cols>
    <col min="1" max="1" width="6.7109375" customWidth="1"/>
    <col min="2" max="2" width="33.5703125" customWidth="1"/>
    <col min="3" max="3" width="30.140625" customWidth="1"/>
    <col min="4" max="4" width="20.28515625" customWidth="1"/>
    <col min="5" max="5" width="17.42578125" customWidth="1"/>
    <col min="6" max="6" width="36.42578125" customWidth="1"/>
  </cols>
  <sheetData>
    <row r="1" spans="1:6" ht="15.75">
      <c r="E1" s="363" t="s">
        <v>262</v>
      </c>
      <c r="F1" s="363"/>
    </row>
    <row r="2" spans="1:6" ht="29.25" customHeight="1">
      <c r="A2" s="410" t="s">
        <v>308</v>
      </c>
      <c r="B2" s="410"/>
      <c r="C2" s="410"/>
      <c r="D2" s="410"/>
      <c r="E2" s="410"/>
      <c r="F2" s="410"/>
    </row>
    <row r="3" spans="1:6" ht="6.75" customHeight="1"/>
    <row r="4" spans="1:6" ht="18.75" customHeight="1">
      <c r="A4" s="411" t="str">
        <f>'PHU LUC 01'!A3:R3</f>
        <v xml:space="preserve"> (Đính kèm Báo cáo số            /BC-ĐKT ngày        tháng 5 năm 2024 của Đoàn kiểm tra)</v>
      </c>
      <c r="B4" s="411"/>
      <c r="C4" s="411"/>
      <c r="D4" s="411"/>
      <c r="E4" s="411"/>
      <c r="F4" s="411"/>
    </row>
    <row r="5" spans="1:6" ht="15.75">
      <c r="A5" s="84"/>
      <c r="B5" s="84"/>
      <c r="C5" s="84"/>
      <c r="D5" s="84"/>
      <c r="E5" s="84"/>
    </row>
    <row r="6" spans="1:6" ht="22.5" customHeight="1">
      <c r="A6" s="427" t="s">
        <v>102</v>
      </c>
      <c r="B6" s="427" t="s">
        <v>2</v>
      </c>
      <c r="C6" s="427" t="s">
        <v>282</v>
      </c>
      <c r="D6" s="429" t="s">
        <v>283</v>
      </c>
      <c r="E6" s="430"/>
      <c r="F6" s="427" t="s">
        <v>79</v>
      </c>
    </row>
    <row r="7" spans="1:6" ht="27" customHeight="1">
      <c r="A7" s="428"/>
      <c r="B7" s="428"/>
      <c r="C7" s="428"/>
      <c r="D7" s="353" t="s">
        <v>310</v>
      </c>
      <c r="E7" s="353" t="s">
        <v>284</v>
      </c>
      <c r="F7" s="428"/>
    </row>
    <row r="8" spans="1:6" ht="24.95" customHeight="1">
      <c r="A8" s="208">
        <v>1</v>
      </c>
      <c r="B8" s="209" t="s">
        <v>80</v>
      </c>
      <c r="C8" s="210" t="s">
        <v>285</v>
      </c>
      <c r="D8" s="208"/>
      <c r="E8" s="208" t="s">
        <v>110</v>
      </c>
      <c r="F8" s="208" t="s">
        <v>286</v>
      </c>
    </row>
    <row r="9" spans="1:6" ht="24.95" customHeight="1">
      <c r="A9" s="208">
        <f>A8+1</f>
        <v>2</v>
      </c>
      <c r="B9" s="209" t="s">
        <v>81</v>
      </c>
      <c r="C9" s="210" t="s">
        <v>287</v>
      </c>
      <c r="D9" s="208"/>
      <c r="E9" s="208" t="s">
        <v>110</v>
      </c>
      <c r="F9" s="208" t="s">
        <v>288</v>
      </c>
    </row>
    <row r="10" spans="1:6" ht="24.95" customHeight="1">
      <c r="A10" s="208">
        <f>A9+1</f>
        <v>3</v>
      </c>
      <c r="B10" s="209" t="s">
        <v>82</v>
      </c>
      <c r="C10" s="210" t="s">
        <v>289</v>
      </c>
      <c r="D10" s="208" t="s">
        <v>110</v>
      </c>
      <c r="E10" s="208"/>
      <c r="F10" s="209"/>
    </row>
    <row r="11" spans="1:6" ht="24.95" customHeight="1">
      <c r="A11" s="433">
        <f>A10+1</f>
        <v>4</v>
      </c>
      <c r="B11" s="436" t="s">
        <v>10</v>
      </c>
      <c r="C11" s="210" t="s">
        <v>290</v>
      </c>
      <c r="D11" s="208" t="s">
        <v>110</v>
      </c>
      <c r="E11" s="208"/>
      <c r="F11" s="209"/>
    </row>
    <row r="12" spans="1:6" ht="24.95" customHeight="1">
      <c r="A12" s="434"/>
      <c r="B12" s="437"/>
      <c r="C12" s="210" t="s">
        <v>291</v>
      </c>
      <c r="D12" s="208" t="s">
        <v>110</v>
      </c>
      <c r="E12" s="208"/>
      <c r="F12" s="209"/>
    </row>
    <row r="13" spans="1:6" ht="24.95" customHeight="1">
      <c r="A13" s="435"/>
      <c r="B13" s="438"/>
      <c r="C13" s="210" t="s">
        <v>292</v>
      </c>
      <c r="D13" s="208" t="s">
        <v>110</v>
      </c>
      <c r="E13" s="208"/>
      <c r="F13" s="209"/>
    </row>
    <row r="14" spans="1:6" ht="24.95" customHeight="1">
      <c r="A14" s="433">
        <f>A11+1</f>
        <v>5</v>
      </c>
      <c r="B14" s="436" t="s">
        <v>9</v>
      </c>
      <c r="C14" s="210" t="s">
        <v>293</v>
      </c>
      <c r="D14" s="208" t="s">
        <v>110</v>
      </c>
      <c r="E14" s="208"/>
      <c r="F14" s="209"/>
    </row>
    <row r="15" spans="1:6" ht="24.95" customHeight="1">
      <c r="A15" s="434"/>
      <c r="B15" s="437"/>
      <c r="C15" s="210" t="s">
        <v>294</v>
      </c>
      <c r="D15" s="208" t="s">
        <v>110</v>
      </c>
      <c r="E15" s="208"/>
      <c r="F15" s="209"/>
    </row>
    <row r="16" spans="1:6" ht="24.95" customHeight="1">
      <c r="A16" s="208">
        <f>A14+1</f>
        <v>6</v>
      </c>
      <c r="B16" s="209" t="s">
        <v>8</v>
      </c>
      <c r="C16" s="210" t="s">
        <v>295</v>
      </c>
      <c r="D16" s="208" t="s">
        <v>110</v>
      </c>
      <c r="E16" s="208"/>
      <c r="F16" s="209"/>
    </row>
    <row r="17" spans="1:6" ht="24.95" customHeight="1">
      <c r="A17" s="208">
        <f>A16+1</f>
        <v>7</v>
      </c>
      <c r="B17" s="209" t="s">
        <v>7</v>
      </c>
      <c r="C17" s="210" t="s">
        <v>296</v>
      </c>
      <c r="D17" s="208"/>
      <c r="E17" s="208" t="s">
        <v>110</v>
      </c>
      <c r="F17" s="211" t="s">
        <v>297</v>
      </c>
    </row>
    <row r="18" spans="1:6" ht="24.95" customHeight="1">
      <c r="A18" s="208">
        <f>A17+1</f>
        <v>8</v>
      </c>
      <c r="B18" s="209" t="s">
        <v>12</v>
      </c>
      <c r="C18" s="210" t="s">
        <v>298</v>
      </c>
      <c r="D18" s="208" t="s">
        <v>110</v>
      </c>
      <c r="E18" s="208"/>
      <c r="F18" s="209"/>
    </row>
    <row r="19" spans="1:6" ht="24.95" customHeight="1">
      <c r="A19" s="208">
        <f t="shared" ref="A19" si="0">A18+1</f>
        <v>9</v>
      </c>
      <c r="B19" s="209" t="s">
        <v>14</v>
      </c>
      <c r="C19" s="210" t="s">
        <v>299</v>
      </c>
      <c r="D19" s="208" t="s">
        <v>110</v>
      </c>
      <c r="E19" s="208"/>
      <c r="F19" s="209"/>
    </row>
    <row r="20" spans="1:6" ht="24.95" customHeight="1">
      <c r="A20" s="439">
        <f>A19+1</f>
        <v>10</v>
      </c>
      <c r="B20" s="440" t="s">
        <v>11</v>
      </c>
      <c r="C20" s="210" t="s">
        <v>300</v>
      </c>
      <c r="D20" s="208" t="s">
        <v>110</v>
      </c>
      <c r="E20" s="208"/>
      <c r="F20" s="209"/>
    </row>
    <row r="21" spans="1:6" ht="24.95" customHeight="1">
      <c r="A21" s="439"/>
      <c r="B21" s="440"/>
      <c r="C21" s="210" t="s">
        <v>301</v>
      </c>
      <c r="D21" s="208" t="s">
        <v>110</v>
      </c>
      <c r="E21" s="208"/>
      <c r="F21" s="209"/>
    </row>
    <row r="22" spans="1:6" ht="24.95" customHeight="1">
      <c r="A22" s="208">
        <f>A20+1</f>
        <v>11</v>
      </c>
      <c r="B22" s="209" t="s">
        <v>15</v>
      </c>
      <c r="C22" s="210" t="s">
        <v>302</v>
      </c>
      <c r="D22" s="208" t="s">
        <v>110</v>
      </c>
      <c r="E22" s="208"/>
      <c r="F22" s="209"/>
    </row>
    <row r="23" spans="1:6" ht="24.95" customHeight="1">
      <c r="A23" s="431" t="s">
        <v>303</v>
      </c>
      <c r="B23" s="432"/>
      <c r="C23" s="212"/>
      <c r="D23" s="212">
        <v>12</v>
      </c>
      <c r="E23" s="212">
        <v>3</v>
      </c>
      <c r="F23" s="213"/>
    </row>
  </sheetData>
  <mergeCells count="15">
    <mergeCell ref="A23:B23"/>
    <mergeCell ref="A11:A13"/>
    <mergeCell ref="B11:B13"/>
    <mergeCell ref="A14:A15"/>
    <mergeCell ref="B14:B15"/>
    <mergeCell ref="A20:A21"/>
    <mergeCell ref="B20:B21"/>
    <mergeCell ref="E1:F1"/>
    <mergeCell ref="A2:F2"/>
    <mergeCell ref="A4:F4"/>
    <mergeCell ref="A6:A7"/>
    <mergeCell ref="B6:B7"/>
    <mergeCell ref="C6:C7"/>
    <mergeCell ref="D6:E6"/>
    <mergeCell ref="F6:F7"/>
  </mergeCells>
  <printOptions horizontalCentered="1"/>
  <pageMargins left="0" right="0" top="0.39370078740157483" bottom="0.59055118110236227" header="0.31496062992125984" footer="0.31496062992125984"/>
  <pageSetup paperSize="9" scale="9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1" workbookViewId="0">
      <selection activeCell="H1" sqref="H1:I1"/>
    </sheetView>
  </sheetViews>
  <sheetFormatPr defaultRowHeight="12.75"/>
  <cols>
    <col min="1" max="1" width="6.7109375" customWidth="1"/>
    <col min="2" max="2" width="19.140625" customWidth="1"/>
    <col min="3" max="3" width="56.5703125" customWidth="1"/>
    <col min="4" max="4" width="16" customWidth="1"/>
    <col min="5" max="5" width="13.140625" customWidth="1"/>
    <col min="6" max="6" width="36.42578125" customWidth="1"/>
    <col min="7" max="7" width="13.140625" customWidth="1"/>
    <col min="8" max="8" width="14.42578125" customWidth="1"/>
    <col min="9" max="9" width="12" customWidth="1"/>
  </cols>
  <sheetData>
    <row r="1" spans="1:9" ht="15.75">
      <c r="E1" s="69"/>
      <c r="G1" s="69"/>
      <c r="H1" s="363" t="s">
        <v>281</v>
      </c>
      <c r="I1" s="363"/>
    </row>
    <row r="2" spans="1:9" ht="42.75" customHeight="1">
      <c r="A2" s="410" t="s">
        <v>309</v>
      </c>
      <c r="B2" s="410"/>
      <c r="C2" s="410"/>
      <c r="D2" s="410"/>
      <c r="E2" s="410"/>
      <c r="F2" s="410"/>
      <c r="G2" s="410"/>
      <c r="H2" s="410"/>
      <c r="I2" s="410"/>
    </row>
    <row r="3" spans="1:9" ht="6.75" customHeight="1"/>
    <row r="4" spans="1:9" ht="18.75" customHeight="1">
      <c r="A4" s="411" t="str">
        <f>'PHU LUC 01'!A3:R3</f>
        <v xml:space="preserve"> (Đính kèm Báo cáo số            /BC-ĐKT ngày        tháng 5 năm 2024 của Đoàn kiểm tra)</v>
      </c>
      <c r="B4" s="411"/>
      <c r="C4" s="411"/>
      <c r="D4" s="411"/>
      <c r="E4" s="411"/>
      <c r="F4" s="411"/>
      <c r="G4" s="411"/>
      <c r="H4" s="411"/>
      <c r="I4" s="411"/>
    </row>
    <row r="5" spans="1:9" ht="15.75">
      <c r="A5" s="84"/>
      <c r="B5" s="84"/>
      <c r="C5" s="84"/>
      <c r="D5" s="84"/>
      <c r="E5" s="84"/>
    </row>
    <row r="6" spans="1:9" ht="28.5" customHeight="1">
      <c r="A6" s="441" t="s">
        <v>0</v>
      </c>
      <c r="B6" s="382" t="s">
        <v>2</v>
      </c>
      <c r="C6" s="442" t="s">
        <v>180</v>
      </c>
      <c r="D6" s="441" t="s">
        <v>237</v>
      </c>
      <c r="E6" s="441" t="s">
        <v>236</v>
      </c>
      <c r="F6" s="441" t="s">
        <v>235</v>
      </c>
      <c r="G6" s="442" t="s">
        <v>181</v>
      </c>
      <c r="H6" s="442"/>
      <c r="I6" s="442" t="s">
        <v>79</v>
      </c>
    </row>
    <row r="7" spans="1:9" ht="49.5" customHeight="1">
      <c r="A7" s="442"/>
      <c r="B7" s="382"/>
      <c r="C7" s="442"/>
      <c r="D7" s="442"/>
      <c r="E7" s="441"/>
      <c r="F7" s="441"/>
      <c r="G7" s="133" t="s">
        <v>182</v>
      </c>
      <c r="H7" s="133" t="s">
        <v>183</v>
      </c>
      <c r="I7" s="442"/>
    </row>
    <row r="8" spans="1:9" ht="34.5" customHeight="1">
      <c r="A8" s="129">
        <v>1</v>
      </c>
      <c r="B8" s="130" t="s">
        <v>80</v>
      </c>
      <c r="C8" s="131" t="s">
        <v>233</v>
      </c>
      <c r="D8" s="129">
        <v>2023</v>
      </c>
      <c r="E8" s="129">
        <v>243</v>
      </c>
      <c r="F8" s="132" t="s">
        <v>234</v>
      </c>
      <c r="G8" s="129">
        <v>2</v>
      </c>
      <c r="H8" s="129">
        <v>37</v>
      </c>
      <c r="I8" s="129">
        <v>1</v>
      </c>
    </row>
    <row r="9" spans="1:9" ht="30" customHeight="1">
      <c r="A9" s="443">
        <f>A8+1</f>
        <v>2</v>
      </c>
      <c r="B9" s="447" t="s">
        <v>81</v>
      </c>
      <c r="C9" s="126" t="s">
        <v>228</v>
      </c>
      <c r="D9" s="443">
        <v>2022</v>
      </c>
      <c r="E9" s="443">
        <v>165</v>
      </c>
      <c r="F9" s="445" t="s">
        <v>229</v>
      </c>
      <c r="G9" s="125">
        <v>2</v>
      </c>
      <c r="H9" s="125">
        <v>30</v>
      </c>
      <c r="I9" s="443">
        <v>2</v>
      </c>
    </row>
    <row r="10" spans="1:9" ht="30" customHeight="1">
      <c r="A10" s="444"/>
      <c r="B10" s="448"/>
      <c r="C10" s="126" t="s">
        <v>230</v>
      </c>
      <c r="D10" s="444"/>
      <c r="E10" s="444"/>
      <c r="F10" s="446"/>
      <c r="G10" s="125">
        <v>2</v>
      </c>
      <c r="H10" s="125">
        <v>30</v>
      </c>
      <c r="I10" s="444"/>
    </row>
    <row r="11" spans="1:9" ht="39" customHeight="1">
      <c r="A11" s="443">
        <f>A9+1</f>
        <v>3</v>
      </c>
      <c r="B11" s="447" t="s">
        <v>10</v>
      </c>
      <c r="C11" s="202" t="s">
        <v>200</v>
      </c>
      <c r="D11" s="125">
        <v>2018</v>
      </c>
      <c r="E11" s="125">
        <v>507</v>
      </c>
      <c r="F11" s="127" t="s">
        <v>201</v>
      </c>
      <c r="G11" s="125">
        <v>2</v>
      </c>
      <c r="H11" s="125">
        <v>37</v>
      </c>
      <c r="I11" s="443">
        <v>2</v>
      </c>
    </row>
    <row r="12" spans="1:9" ht="41.25" customHeight="1">
      <c r="A12" s="444"/>
      <c r="B12" s="448"/>
      <c r="C12" s="202" t="s">
        <v>226</v>
      </c>
      <c r="D12" s="125" t="s">
        <v>224</v>
      </c>
      <c r="E12" s="125">
        <v>427</v>
      </c>
      <c r="F12" s="127" t="s">
        <v>227</v>
      </c>
      <c r="G12" s="125">
        <v>2</v>
      </c>
      <c r="H12" s="125">
        <v>37</v>
      </c>
      <c r="I12" s="444"/>
    </row>
    <row r="13" spans="1:9" ht="30" customHeight="1">
      <c r="A13" s="443">
        <f>A11+1</f>
        <v>4</v>
      </c>
      <c r="B13" s="447" t="s">
        <v>9</v>
      </c>
      <c r="C13" s="126" t="s">
        <v>197</v>
      </c>
      <c r="D13" s="127">
        <v>2016</v>
      </c>
      <c r="E13" s="125">
        <v>540</v>
      </c>
      <c r="F13" s="127" t="s">
        <v>198</v>
      </c>
      <c r="G13" s="125">
        <v>4</v>
      </c>
      <c r="H13" s="125">
        <v>15</v>
      </c>
      <c r="I13" s="443">
        <v>3</v>
      </c>
    </row>
    <row r="14" spans="1:9" ht="30" customHeight="1">
      <c r="A14" s="449"/>
      <c r="B14" s="450"/>
      <c r="C14" s="126" t="s">
        <v>199</v>
      </c>
      <c r="D14" s="125">
        <v>2017</v>
      </c>
      <c r="E14" s="125"/>
      <c r="F14" s="127" t="s">
        <v>198</v>
      </c>
      <c r="G14" s="125">
        <v>4</v>
      </c>
      <c r="H14" s="125">
        <v>15</v>
      </c>
      <c r="I14" s="449"/>
    </row>
    <row r="15" spans="1:9" ht="30" customHeight="1">
      <c r="A15" s="444"/>
      <c r="B15" s="448"/>
      <c r="C15" s="126" t="s">
        <v>205</v>
      </c>
      <c r="D15" s="125">
        <v>2018</v>
      </c>
      <c r="E15" s="125">
        <v>225</v>
      </c>
      <c r="F15" s="127" t="s">
        <v>206</v>
      </c>
      <c r="G15" s="125">
        <v>2</v>
      </c>
      <c r="H15" s="125">
        <v>37</v>
      </c>
      <c r="I15" s="444"/>
    </row>
    <row r="16" spans="1:9" ht="39" customHeight="1">
      <c r="A16" s="443">
        <f>A13+1</f>
        <v>5</v>
      </c>
      <c r="B16" s="447" t="s">
        <v>8</v>
      </c>
      <c r="C16" s="126" t="s">
        <v>209</v>
      </c>
      <c r="D16" s="125">
        <v>2019</v>
      </c>
      <c r="E16" s="125">
        <v>491</v>
      </c>
      <c r="F16" s="127" t="s">
        <v>210</v>
      </c>
      <c r="G16" s="125">
        <v>2</v>
      </c>
      <c r="H16" s="125">
        <v>37</v>
      </c>
      <c r="I16" s="127"/>
    </row>
    <row r="17" spans="1:9" ht="60.75" customHeight="1">
      <c r="A17" s="444"/>
      <c r="B17" s="448"/>
      <c r="C17" s="202" t="s">
        <v>211</v>
      </c>
      <c r="D17" s="125">
        <v>2019</v>
      </c>
      <c r="E17" s="125">
        <v>645</v>
      </c>
      <c r="F17" s="127" t="s">
        <v>212</v>
      </c>
      <c r="G17" s="125">
        <v>2</v>
      </c>
      <c r="H17" s="125">
        <v>37</v>
      </c>
      <c r="I17" s="124" t="s">
        <v>213</v>
      </c>
    </row>
    <row r="18" spans="1:9" ht="30" customHeight="1">
      <c r="A18" s="443">
        <f>A16+1</f>
        <v>6</v>
      </c>
      <c r="B18" s="447" t="s">
        <v>7</v>
      </c>
      <c r="C18" s="126" t="s">
        <v>214</v>
      </c>
      <c r="D18" s="125">
        <v>2020</v>
      </c>
      <c r="E18" s="125">
        <v>265</v>
      </c>
      <c r="F18" s="127" t="s">
        <v>215</v>
      </c>
      <c r="G18" s="125">
        <v>2</v>
      </c>
      <c r="H18" s="125">
        <v>37</v>
      </c>
      <c r="I18" s="445">
        <v>2</v>
      </c>
    </row>
    <row r="19" spans="1:9" ht="30" customHeight="1">
      <c r="A19" s="444"/>
      <c r="B19" s="448"/>
      <c r="C19" s="126" t="s">
        <v>216</v>
      </c>
      <c r="D19" s="125">
        <v>2020</v>
      </c>
      <c r="E19" s="125">
        <v>229</v>
      </c>
      <c r="F19" s="127" t="s">
        <v>217</v>
      </c>
      <c r="G19" s="125">
        <v>2</v>
      </c>
      <c r="H19" s="125">
        <v>37</v>
      </c>
      <c r="I19" s="446"/>
    </row>
    <row r="20" spans="1:9" ht="42" customHeight="1">
      <c r="A20" s="443">
        <f>A18+1</f>
        <v>7</v>
      </c>
      <c r="B20" s="447" t="s">
        <v>6</v>
      </c>
      <c r="C20" s="126" t="s">
        <v>202</v>
      </c>
      <c r="D20" s="125">
        <v>2018</v>
      </c>
      <c r="E20" s="125">
        <v>274</v>
      </c>
      <c r="F20" s="127" t="s">
        <v>263</v>
      </c>
      <c r="G20" s="125">
        <v>2</v>
      </c>
      <c r="H20" s="125">
        <v>37</v>
      </c>
      <c r="I20" s="445">
        <v>2</v>
      </c>
    </row>
    <row r="21" spans="1:9" ht="36.75" customHeight="1">
      <c r="A21" s="444"/>
      <c r="B21" s="448"/>
      <c r="C21" s="126" t="s">
        <v>207</v>
      </c>
      <c r="D21" s="125">
        <v>2019</v>
      </c>
      <c r="E21" s="125">
        <v>374</v>
      </c>
      <c r="F21" s="127" t="s">
        <v>208</v>
      </c>
      <c r="G21" s="125">
        <v>2</v>
      </c>
      <c r="H21" s="125">
        <v>37</v>
      </c>
      <c r="I21" s="446"/>
    </row>
    <row r="22" spans="1:9" ht="30" customHeight="1">
      <c r="A22" s="443">
        <f>A20+1</f>
        <v>8</v>
      </c>
      <c r="B22" s="447" t="s">
        <v>12</v>
      </c>
      <c r="C22" s="126" t="s">
        <v>189</v>
      </c>
      <c r="D22" s="454">
        <v>2016</v>
      </c>
      <c r="E22" s="443">
        <v>541</v>
      </c>
      <c r="F22" s="455" t="s">
        <v>190</v>
      </c>
      <c r="G22" s="125">
        <v>2</v>
      </c>
      <c r="H22" s="454">
        <v>37</v>
      </c>
      <c r="I22" s="445">
        <v>2</v>
      </c>
    </row>
    <row r="23" spans="1:9" ht="30" customHeight="1">
      <c r="A23" s="444"/>
      <c r="B23" s="448"/>
      <c r="C23" s="126" t="s">
        <v>191</v>
      </c>
      <c r="D23" s="454"/>
      <c r="E23" s="444"/>
      <c r="F23" s="455"/>
      <c r="G23" s="125">
        <v>2</v>
      </c>
      <c r="H23" s="454"/>
      <c r="I23" s="446"/>
    </row>
    <row r="24" spans="1:9" ht="30" customHeight="1">
      <c r="A24" s="443">
        <f>A22+1</f>
        <v>9</v>
      </c>
      <c r="B24" s="447" t="s">
        <v>14</v>
      </c>
      <c r="C24" s="126" t="s">
        <v>186</v>
      </c>
      <c r="D24" s="454">
        <v>2014</v>
      </c>
      <c r="E24" s="443">
        <v>693</v>
      </c>
      <c r="F24" s="455" t="s">
        <v>187</v>
      </c>
      <c r="G24" s="125">
        <v>2</v>
      </c>
      <c r="H24" s="454">
        <v>30</v>
      </c>
      <c r="I24" s="445">
        <v>2</v>
      </c>
    </row>
    <row r="25" spans="1:9" ht="30" customHeight="1">
      <c r="A25" s="444"/>
      <c r="B25" s="448"/>
      <c r="C25" s="126" t="s">
        <v>188</v>
      </c>
      <c r="D25" s="454"/>
      <c r="E25" s="444"/>
      <c r="F25" s="455"/>
      <c r="G25" s="125">
        <v>2</v>
      </c>
      <c r="H25" s="454"/>
      <c r="I25" s="446"/>
    </row>
    <row r="26" spans="1:9" ht="30" customHeight="1">
      <c r="A26" s="125">
        <f>A24+1</f>
        <v>10</v>
      </c>
      <c r="B26" s="134" t="s">
        <v>11</v>
      </c>
      <c r="C26" s="126" t="s">
        <v>231</v>
      </c>
      <c r="D26" s="125">
        <v>2023</v>
      </c>
      <c r="E26" s="125">
        <v>512</v>
      </c>
      <c r="F26" s="127" t="s">
        <v>232</v>
      </c>
      <c r="G26" s="125">
        <v>2</v>
      </c>
      <c r="H26" s="125">
        <v>37</v>
      </c>
      <c r="I26" s="127">
        <v>1</v>
      </c>
    </row>
    <row r="27" spans="1:9" ht="30" customHeight="1">
      <c r="A27" s="443">
        <f>A26+1</f>
        <v>11</v>
      </c>
      <c r="B27" s="447" t="s">
        <v>15</v>
      </c>
      <c r="C27" s="126" t="s">
        <v>184</v>
      </c>
      <c r="D27" s="125">
        <v>2014</v>
      </c>
      <c r="E27" s="125">
        <v>810</v>
      </c>
      <c r="F27" s="127" t="s">
        <v>185</v>
      </c>
      <c r="G27" s="125">
        <v>5</v>
      </c>
      <c r="H27" s="125">
        <v>37</v>
      </c>
      <c r="I27" s="445">
        <v>5</v>
      </c>
    </row>
    <row r="28" spans="1:9" ht="30" customHeight="1">
      <c r="A28" s="449"/>
      <c r="B28" s="450"/>
      <c r="C28" s="126" t="s">
        <v>238</v>
      </c>
      <c r="D28" s="125">
        <v>2017</v>
      </c>
      <c r="E28" s="125">
        <v>322</v>
      </c>
      <c r="F28" s="127" t="s">
        <v>196</v>
      </c>
      <c r="G28" s="125">
        <v>2</v>
      </c>
      <c r="H28" s="125">
        <v>37</v>
      </c>
      <c r="I28" s="456"/>
    </row>
    <row r="29" spans="1:9" ht="30" customHeight="1">
      <c r="A29" s="449"/>
      <c r="B29" s="450"/>
      <c r="C29" s="126" t="s">
        <v>218</v>
      </c>
      <c r="D29" s="125">
        <v>2020</v>
      </c>
      <c r="E29" s="125">
        <v>250</v>
      </c>
      <c r="F29" s="127" t="s">
        <v>219</v>
      </c>
      <c r="G29" s="125">
        <v>2</v>
      </c>
      <c r="H29" s="125">
        <v>37</v>
      </c>
      <c r="I29" s="456"/>
    </row>
    <row r="30" spans="1:9" ht="30" customHeight="1">
      <c r="A30" s="449"/>
      <c r="B30" s="450"/>
      <c r="C30" s="126" t="s">
        <v>220</v>
      </c>
      <c r="D30" s="125">
        <v>2021</v>
      </c>
      <c r="E30" s="443">
        <v>761</v>
      </c>
      <c r="F30" s="127" t="s">
        <v>221</v>
      </c>
      <c r="G30" s="125">
        <v>2</v>
      </c>
      <c r="H30" s="125">
        <v>37</v>
      </c>
      <c r="I30" s="456"/>
    </row>
    <row r="31" spans="1:9" ht="30" customHeight="1">
      <c r="A31" s="444"/>
      <c r="B31" s="448"/>
      <c r="C31" s="126" t="s">
        <v>222</v>
      </c>
      <c r="D31" s="125">
        <v>2021</v>
      </c>
      <c r="E31" s="444"/>
      <c r="F31" s="127" t="s">
        <v>221</v>
      </c>
      <c r="G31" s="125">
        <v>2</v>
      </c>
      <c r="H31" s="125">
        <v>37</v>
      </c>
      <c r="I31" s="446"/>
    </row>
    <row r="32" spans="1:9" ht="30" customHeight="1">
      <c r="A32" s="443">
        <f>A27+1</f>
        <v>12</v>
      </c>
      <c r="B32" s="451" t="s">
        <v>16</v>
      </c>
      <c r="C32" s="128" t="s">
        <v>192</v>
      </c>
      <c r="D32" s="125">
        <v>2016</v>
      </c>
      <c r="E32" s="125">
        <v>353</v>
      </c>
      <c r="F32" s="127" t="s">
        <v>193</v>
      </c>
      <c r="G32" s="125">
        <v>2</v>
      </c>
      <c r="H32" s="125">
        <v>37</v>
      </c>
      <c r="I32" s="445">
        <v>4</v>
      </c>
    </row>
    <row r="33" spans="1:9" ht="30" customHeight="1">
      <c r="A33" s="449"/>
      <c r="B33" s="452"/>
      <c r="C33" s="126" t="s">
        <v>194</v>
      </c>
      <c r="D33" s="125">
        <v>2017</v>
      </c>
      <c r="E33" s="125">
        <v>507</v>
      </c>
      <c r="F33" s="127" t="s">
        <v>195</v>
      </c>
      <c r="G33" s="125">
        <v>2</v>
      </c>
      <c r="H33" s="125">
        <v>37</v>
      </c>
      <c r="I33" s="456"/>
    </row>
    <row r="34" spans="1:9" ht="30" customHeight="1">
      <c r="A34" s="449"/>
      <c r="B34" s="452"/>
      <c r="C34" s="126" t="s">
        <v>203</v>
      </c>
      <c r="D34" s="125">
        <v>2018</v>
      </c>
      <c r="E34" s="125">
        <v>494</v>
      </c>
      <c r="F34" s="127" t="s">
        <v>204</v>
      </c>
      <c r="G34" s="125">
        <v>2</v>
      </c>
      <c r="H34" s="125">
        <v>37</v>
      </c>
      <c r="I34" s="456"/>
    </row>
    <row r="35" spans="1:9" ht="30" customHeight="1">
      <c r="A35" s="444"/>
      <c r="B35" s="453"/>
      <c r="C35" s="126" t="s">
        <v>223</v>
      </c>
      <c r="D35" s="125" t="s">
        <v>224</v>
      </c>
      <c r="E35" s="125">
        <v>336</v>
      </c>
      <c r="F35" s="127" t="s">
        <v>225</v>
      </c>
      <c r="G35" s="125">
        <v>2</v>
      </c>
      <c r="H35" s="125">
        <v>37</v>
      </c>
      <c r="I35" s="446"/>
    </row>
  </sheetData>
  <mergeCells count="52">
    <mergeCell ref="I32:I35"/>
    <mergeCell ref="I18:I19"/>
    <mergeCell ref="I20:I21"/>
    <mergeCell ref="I22:I23"/>
    <mergeCell ref="I24:I25"/>
    <mergeCell ref="I27:I31"/>
    <mergeCell ref="F24:F25"/>
    <mergeCell ref="H24:H25"/>
    <mergeCell ref="A22:A23"/>
    <mergeCell ref="B22:B23"/>
    <mergeCell ref="D22:D23"/>
    <mergeCell ref="F22:F23"/>
    <mergeCell ref="H22:H23"/>
    <mergeCell ref="E22:E23"/>
    <mergeCell ref="E24:E25"/>
    <mergeCell ref="A32:A35"/>
    <mergeCell ref="B32:B35"/>
    <mergeCell ref="A24:A25"/>
    <mergeCell ref="B24:B25"/>
    <mergeCell ref="D24:D25"/>
    <mergeCell ref="A18:A19"/>
    <mergeCell ref="B18:B19"/>
    <mergeCell ref="A20:A21"/>
    <mergeCell ref="B20:B21"/>
    <mergeCell ref="A27:A31"/>
    <mergeCell ref="B27:B31"/>
    <mergeCell ref="A13:A15"/>
    <mergeCell ref="B13:B15"/>
    <mergeCell ref="I13:I15"/>
    <mergeCell ref="B16:B17"/>
    <mergeCell ref="A16:A17"/>
    <mergeCell ref="A2:I2"/>
    <mergeCell ref="A4:I4"/>
    <mergeCell ref="H1:I1"/>
    <mergeCell ref="E30:E31"/>
    <mergeCell ref="F9:F10"/>
    <mergeCell ref="F6:F7"/>
    <mergeCell ref="G6:H6"/>
    <mergeCell ref="I6:I7"/>
    <mergeCell ref="E9:E10"/>
    <mergeCell ref="I9:I10"/>
    <mergeCell ref="B9:B10"/>
    <mergeCell ref="A9:A10"/>
    <mergeCell ref="A11:A12"/>
    <mergeCell ref="B11:B12"/>
    <mergeCell ref="I11:I12"/>
    <mergeCell ref="D9:D10"/>
    <mergeCell ref="A6:A7"/>
    <mergeCell ref="C6:C7"/>
    <mergeCell ref="D6:D7"/>
    <mergeCell ref="E6:E7"/>
    <mergeCell ref="B6:B7"/>
  </mergeCells>
  <printOptions horizontalCentered="1"/>
  <pageMargins left="0" right="0" top="0.39370078740157483" bottom="0.59055118110236227" header="0.31496062992125984" footer="0.31496062992125984"/>
  <pageSetup paperSize="9" scale="75" orientation="landscape" verticalDpi="0"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PHU LUC 01</vt:lpstr>
      <vt:lpstr>PHU LUC 02</vt:lpstr>
      <vt:lpstr>PHU LUC 03</vt:lpstr>
      <vt:lpstr>PHU LUC 04</vt:lpstr>
      <vt:lpstr>PHU LUC 05</vt:lpstr>
      <vt:lpstr>PHU LUC 06</vt:lpstr>
      <vt:lpstr>PHU LUC 07</vt:lpstr>
      <vt:lpstr>PHU LUC 08</vt:lpstr>
      <vt:lpstr>PHU LUC 09</vt:lpstr>
      <vt:lpstr>PHU LUC 10</vt:lpstr>
      <vt:lpstr>PHU LUC 10a</vt:lpstr>
      <vt:lpstr>PHU LUC 11</vt:lpstr>
      <vt:lpstr>PHU LUC 12</vt:lpstr>
      <vt:lpstr>PHU LUC 13</vt:lpstr>
      <vt:lpstr>PHU LUC 14</vt:lpstr>
      <vt:lpstr>'PHU LUC 01'!Print_Titles</vt:lpstr>
      <vt:lpstr>'PHU LUC 02'!Print_Titles</vt:lpstr>
      <vt:lpstr>'PHU LUC 04'!Print_Titles</vt:lpstr>
      <vt:lpstr>'PHU LUC 05'!Print_Titles</vt:lpstr>
      <vt:lpstr>'PHU LUC 07'!Print_Titles</vt:lpstr>
      <vt:lpstr>'PHU LUC 08'!Print_Titles</vt:lpstr>
      <vt:lpstr>'PHU LUC 10'!Print_Titles</vt:lpstr>
      <vt:lpstr>'PHU LUC 10a'!Print_Titles</vt:lpstr>
      <vt:lpstr>'PHU LUC 13'!Print_Titles</vt:lpstr>
    </vt:vector>
  </TitlesOfParts>
  <Company>THPT Chuyen Le Quy Don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DuongThong</dc:creator>
  <cp:lastModifiedBy>DELL</cp:lastModifiedBy>
  <cp:lastPrinted>2024-05-07T06:56:17Z</cp:lastPrinted>
  <dcterms:created xsi:type="dcterms:W3CDTF">2002-01-02T10:04:11Z</dcterms:created>
  <dcterms:modified xsi:type="dcterms:W3CDTF">2024-05-10T16:05:42Z</dcterms:modified>
</cp:coreProperties>
</file>